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2180"/>
  </bookViews>
  <sheets>
    <sheet name="Arkusz1" sheetId="1" r:id="rId1"/>
  </sheets>
  <calcPr calcId="144525"/>
</workbook>
</file>

<file path=xl/calcChain.xml><?xml version="1.0" encoding="utf-8"?>
<calcChain xmlns="http://schemas.openxmlformats.org/spreadsheetml/2006/main">
  <c r="J373" i="1" l="1"/>
  <c r="H373" i="1"/>
  <c r="J368" i="1"/>
  <c r="H368" i="1"/>
  <c r="J364" i="1"/>
  <c r="H364" i="1"/>
  <c r="J363" i="1"/>
  <c r="H363" i="1"/>
  <c r="J362" i="1"/>
  <c r="H362" i="1"/>
  <c r="J354" i="1"/>
  <c r="H354" i="1"/>
  <c r="J353" i="1"/>
  <c r="H353" i="1"/>
  <c r="J352" i="1"/>
  <c r="H352" i="1"/>
  <c r="J351" i="1"/>
  <c r="H351" i="1"/>
  <c r="J350" i="1"/>
  <c r="H350" i="1"/>
  <c r="J349" i="1"/>
  <c r="H349" i="1"/>
  <c r="J348" i="1"/>
  <c r="H348" i="1"/>
  <c r="J347" i="1"/>
  <c r="H347" i="1"/>
  <c r="J346" i="1"/>
  <c r="H346" i="1"/>
  <c r="J345" i="1"/>
  <c r="H345" i="1"/>
  <c r="J344" i="1"/>
  <c r="H344" i="1"/>
  <c r="J343" i="1"/>
  <c r="J356" i="1" s="1"/>
  <c r="H343" i="1"/>
  <c r="J335" i="1"/>
  <c r="H335" i="1"/>
  <c r="J334" i="1"/>
  <c r="H334" i="1"/>
  <c r="J333" i="1"/>
  <c r="H333" i="1"/>
  <c r="J332" i="1"/>
  <c r="H332" i="1"/>
  <c r="J331" i="1"/>
  <c r="H331" i="1"/>
  <c r="J330" i="1"/>
  <c r="H330" i="1"/>
  <c r="J329" i="1"/>
  <c r="H329" i="1"/>
  <c r="J328" i="1"/>
  <c r="H328" i="1"/>
  <c r="J327" i="1"/>
  <c r="H327" i="1"/>
  <c r="J326" i="1"/>
  <c r="H326" i="1"/>
  <c r="J325" i="1"/>
  <c r="H325" i="1"/>
  <c r="J324" i="1"/>
  <c r="J337" i="1" s="1"/>
  <c r="H324" i="1"/>
  <c r="J316" i="1"/>
  <c r="H316" i="1"/>
  <c r="J315" i="1"/>
  <c r="H315" i="1"/>
  <c r="J314" i="1"/>
  <c r="H314" i="1"/>
  <c r="J313" i="1"/>
  <c r="H313" i="1"/>
  <c r="J312" i="1"/>
  <c r="H312" i="1"/>
  <c r="J311" i="1"/>
  <c r="H311" i="1"/>
  <c r="J310" i="1"/>
  <c r="H310" i="1"/>
  <c r="J309" i="1"/>
  <c r="H309" i="1"/>
  <c r="J308" i="1"/>
  <c r="H308" i="1"/>
  <c r="J307" i="1"/>
  <c r="H307" i="1"/>
  <c r="J306" i="1"/>
  <c r="H306" i="1"/>
  <c r="J305" i="1"/>
  <c r="J318" i="1" s="1"/>
  <c r="H305" i="1"/>
  <c r="J297" i="1"/>
  <c r="H297" i="1"/>
  <c r="J296" i="1"/>
  <c r="H296" i="1"/>
  <c r="J295" i="1"/>
  <c r="H295" i="1"/>
  <c r="J294" i="1"/>
  <c r="H294" i="1"/>
  <c r="J293" i="1"/>
  <c r="H293" i="1"/>
  <c r="J292" i="1"/>
  <c r="H292" i="1"/>
  <c r="J291" i="1"/>
  <c r="H291" i="1"/>
  <c r="J290" i="1"/>
  <c r="H290" i="1"/>
  <c r="J289" i="1"/>
  <c r="H289" i="1"/>
  <c r="J288" i="1"/>
  <c r="H288" i="1"/>
  <c r="J287" i="1"/>
  <c r="H287" i="1"/>
  <c r="J286" i="1"/>
  <c r="J299" i="1" s="1"/>
  <c r="H286" i="1"/>
  <c r="J278" i="1"/>
  <c r="H278" i="1"/>
  <c r="J277" i="1"/>
  <c r="H277" i="1"/>
  <c r="J276" i="1"/>
  <c r="H276" i="1"/>
  <c r="J275" i="1"/>
  <c r="H275" i="1"/>
  <c r="J274" i="1"/>
  <c r="H274" i="1"/>
  <c r="J273" i="1"/>
  <c r="H273" i="1"/>
  <c r="J272" i="1"/>
  <c r="H272" i="1"/>
  <c r="J271" i="1"/>
  <c r="H271" i="1"/>
  <c r="J270" i="1"/>
  <c r="H270" i="1"/>
  <c r="J269" i="1"/>
  <c r="H269" i="1"/>
  <c r="J268" i="1"/>
  <c r="H268" i="1"/>
  <c r="J267" i="1"/>
  <c r="H267" i="1"/>
  <c r="J259" i="1"/>
  <c r="H259" i="1"/>
  <c r="J258" i="1"/>
  <c r="H258" i="1"/>
  <c r="J257" i="1"/>
  <c r="H257" i="1"/>
  <c r="J256" i="1"/>
  <c r="H256" i="1"/>
  <c r="J255" i="1"/>
  <c r="H255" i="1"/>
  <c r="J251" i="1"/>
  <c r="H251" i="1"/>
  <c r="J250" i="1"/>
  <c r="H250" i="1"/>
  <c r="J249" i="1"/>
  <c r="H249" i="1"/>
  <c r="J248" i="1"/>
  <c r="H248" i="1"/>
  <c r="J240" i="1"/>
  <c r="H240" i="1"/>
  <c r="J239" i="1"/>
  <c r="H239" i="1"/>
  <c r="J238" i="1"/>
  <c r="H238" i="1"/>
  <c r="J237" i="1"/>
  <c r="H237" i="1"/>
  <c r="J236" i="1"/>
  <c r="H236" i="1"/>
  <c r="J235" i="1"/>
  <c r="H235" i="1"/>
  <c r="J234" i="1"/>
  <c r="H234" i="1"/>
  <c r="J233" i="1"/>
  <c r="H233" i="1"/>
  <c r="J232" i="1"/>
  <c r="H232" i="1"/>
  <c r="J231" i="1"/>
  <c r="H231" i="1"/>
  <c r="J230" i="1"/>
  <c r="H230" i="1"/>
  <c r="J229" i="1"/>
  <c r="H229" i="1"/>
  <c r="J221" i="1"/>
  <c r="H221" i="1"/>
  <c r="J220" i="1"/>
  <c r="H220" i="1"/>
  <c r="J219" i="1"/>
  <c r="H219" i="1"/>
  <c r="J218" i="1"/>
  <c r="H218" i="1"/>
  <c r="J217" i="1"/>
  <c r="H217" i="1"/>
  <c r="J216" i="1"/>
  <c r="H216" i="1"/>
  <c r="J215" i="1"/>
  <c r="H215" i="1"/>
  <c r="J214" i="1"/>
  <c r="H214" i="1"/>
  <c r="J213" i="1"/>
  <c r="H213" i="1"/>
  <c r="J212" i="1"/>
  <c r="H212" i="1"/>
  <c r="J211" i="1"/>
  <c r="H211" i="1"/>
  <c r="J210" i="1"/>
  <c r="H210" i="1"/>
  <c r="H51" i="1"/>
  <c r="H38" i="1"/>
  <c r="H23" i="1"/>
  <c r="H8" i="1"/>
  <c r="J202" i="1"/>
  <c r="H202" i="1"/>
  <c r="J201" i="1"/>
  <c r="H201" i="1"/>
  <c r="J200" i="1"/>
  <c r="H200" i="1"/>
  <c r="J199" i="1"/>
  <c r="H199" i="1"/>
  <c r="J198" i="1"/>
  <c r="H198" i="1"/>
  <c r="J193" i="1"/>
  <c r="H193" i="1"/>
  <c r="J192" i="1"/>
  <c r="H192" i="1"/>
  <c r="J191" i="1"/>
  <c r="H191" i="1"/>
  <c r="H375" i="1" l="1"/>
  <c r="J375" i="1"/>
  <c r="H356" i="1"/>
  <c r="H337" i="1"/>
  <c r="H318" i="1"/>
  <c r="H299" i="1"/>
  <c r="H280" i="1"/>
  <c r="J280" i="1"/>
  <c r="H261" i="1"/>
  <c r="J261" i="1"/>
  <c r="J242" i="1"/>
  <c r="H242" i="1"/>
  <c r="H223" i="1"/>
  <c r="J223" i="1"/>
  <c r="J183" i="1"/>
  <c r="H183" i="1"/>
  <c r="J182" i="1"/>
  <c r="H182" i="1"/>
  <c r="J181" i="1"/>
  <c r="H181" i="1"/>
  <c r="J180" i="1"/>
  <c r="H180" i="1"/>
  <c r="J179" i="1"/>
  <c r="H179" i="1"/>
  <c r="J174" i="1"/>
  <c r="H174" i="1"/>
  <c r="J173" i="1"/>
  <c r="H173" i="1"/>
  <c r="J172" i="1"/>
  <c r="H172" i="1"/>
  <c r="J164" i="1"/>
  <c r="H164" i="1"/>
  <c r="J163" i="1"/>
  <c r="H163" i="1"/>
  <c r="J162" i="1"/>
  <c r="H162" i="1"/>
  <c r="J161" i="1"/>
  <c r="H161" i="1"/>
  <c r="J160" i="1"/>
  <c r="H160" i="1"/>
  <c r="J155" i="1"/>
  <c r="H155" i="1"/>
  <c r="J154" i="1"/>
  <c r="H154" i="1"/>
  <c r="J153" i="1"/>
  <c r="H153" i="1"/>
  <c r="H134" i="1"/>
  <c r="H116" i="1"/>
  <c r="J145" i="1"/>
  <c r="H145" i="1"/>
  <c r="J144" i="1"/>
  <c r="H144" i="1"/>
  <c r="J143" i="1"/>
  <c r="H143" i="1"/>
  <c r="J142" i="1"/>
  <c r="H142" i="1"/>
  <c r="J141" i="1"/>
  <c r="H141" i="1"/>
  <c r="J136" i="1"/>
  <c r="H136" i="1"/>
  <c r="J135" i="1"/>
  <c r="H135" i="1"/>
  <c r="J134" i="1"/>
  <c r="J127" i="1"/>
  <c r="J126" i="1"/>
  <c r="J125" i="1"/>
  <c r="J124" i="1"/>
  <c r="J123" i="1"/>
  <c r="J118" i="1"/>
  <c r="J117" i="1"/>
  <c r="J116" i="1"/>
  <c r="H127" i="1"/>
  <c r="H126" i="1"/>
  <c r="H125" i="1"/>
  <c r="H124" i="1"/>
  <c r="H123" i="1"/>
  <c r="H118" i="1"/>
  <c r="H117" i="1"/>
  <c r="H100" i="1" l="1"/>
  <c r="H104" i="1"/>
  <c r="H103" i="1"/>
  <c r="H99" i="1"/>
  <c r="K104" i="1" s="1"/>
  <c r="M104" i="1" s="1"/>
  <c r="K90" i="1"/>
  <c r="M90" i="1" s="1"/>
  <c r="K107" i="1" l="1"/>
  <c r="M107" i="1" s="1"/>
  <c r="K105" i="1"/>
  <c r="M105" i="1" s="1"/>
  <c r="K103" i="1"/>
  <c r="K106" i="1"/>
  <c r="M106" i="1" s="1"/>
  <c r="M103" i="1" l="1"/>
  <c r="H78" i="1" l="1"/>
  <c r="J78" i="1" s="1"/>
  <c r="H77" i="1"/>
  <c r="J77" i="1" s="1"/>
  <c r="H76" i="1"/>
  <c r="H82" i="1" s="1"/>
  <c r="H84" i="1" s="1"/>
  <c r="H75" i="1"/>
  <c r="J75" i="1" s="1"/>
  <c r="J83" i="1"/>
  <c r="J81" i="1"/>
  <c r="J80" i="1"/>
  <c r="J79" i="1"/>
  <c r="J76" i="1"/>
  <c r="H71" i="1"/>
  <c r="H68" i="1"/>
  <c r="H65" i="1"/>
  <c r="H62" i="1"/>
  <c r="J71" i="1"/>
  <c r="J68" i="1"/>
  <c r="J65" i="1"/>
  <c r="J62" i="1"/>
  <c r="H59" i="1"/>
  <c r="J59" i="1" s="1"/>
  <c r="H50" i="1"/>
  <c r="J50" i="1" s="1"/>
  <c r="J51" i="1"/>
  <c r="H52" i="1"/>
  <c r="J52" i="1" s="1"/>
  <c r="H49" i="1"/>
  <c r="J49" i="1" s="1"/>
  <c r="H47" i="1"/>
  <c r="J47" i="1" s="1"/>
  <c r="J54" i="1"/>
  <c r="J42" i="1"/>
  <c r="H41" i="1"/>
  <c r="J41" i="1" s="1"/>
  <c r="J39" i="1"/>
  <c r="J38" i="1"/>
  <c r="J37" i="1"/>
  <c r="J36" i="1"/>
  <c r="H35" i="1"/>
  <c r="J35" i="1" s="1"/>
  <c r="H34" i="1"/>
  <c r="J34" i="1" s="1"/>
  <c r="H33" i="1"/>
  <c r="J33" i="1" s="1"/>
  <c r="H32" i="1"/>
  <c r="H19" i="1"/>
  <c r="J19" i="1" s="1"/>
  <c r="H18" i="1"/>
  <c r="J18" i="1" s="1"/>
  <c r="J27" i="1"/>
  <c r="H26" i="1"/>
  <c r="J26" i="1" s="1"/>
  <c r="J24" i="1"/>
  <c r="J23" i="1"/>
  <c r="J22" i="1"/>
  <c r="J21" i="1"/>
  <c r="H20" i="1"/>
  <c r="J20" i="1" s="1"/>
  <c r="H17" i="1"/>
  <c r="J17" i="1" s="1"/>
  <c r="H11" i="1"/>
  <c r="J8" i="1"/>
  <c r="J7" i="1"/>
  <c r="J6" i="1"/>
  <c r="H5" i="1"/>
  <c r="H4" i="1"/>
  <c r="H3" i="1"/>
  <c r="H2" i="1"/>
  <c r="J82" i="1" l="1"/>
  <c r="J84" i="1" s="1"/>
  <c r="H25" i="1"/>
  <c r="H28" i="1" s="1"/>
  <c r="H40" i="1"/>
  <c r="H43" i="1" s="1"/>
  <c r="J25" i="1"/>
  <c r="H53" i="1"/>
  <c r="H55" i="1" s="1"/>
  <c r="J32" i="1"/>
  <c r="J40" i="1" s="1"/>
  <c r="J43" i="1" s="1"/>
  <c r="J53" i="1"/>
  <c r="J55" i="1" s="1"/>
  <c r="J11" i="1"/>
  <c r="H10" i="1"/>
  <c r="J3" i="1"/>
  <c r="J4" i="1"/>
  <c r="J5" i="1"/>
  <c r="J9" i="1"/>
  <c r="J12" i="1"/>
  <c r="J2" i="1"/>
  <c r="J197" i="1" l="1"/>
  <c r="J178" i="1"/>
  <c r="J159" i="1"/>
  <c r="J140" i="1"/>
  <c r="J122" i="1"/>
  <c r="H197" i="1"/>
  <c r="H178" i="1"/>
  <c r="H159" i="1"/>
  <c r="H140" i="1"/>
  <c r="H122" i="1"/>
  <c r="J196" i="1"/>
  <c r="J121" i="1"/>
  <c r="J177" i="1"/>
  <c r="J158" i="1"/>
  <c r="J139" i="1"/>
  <c r="H196" i="1"/>
  <c r="H139" i="1"/>
  <c r="H177" i="1"/>
  <c r="H158" i="1"/>
  <c r="H121" i="1"/>
  <c r="H195" i="1"/>
  <c r="H157" i="1"/>
  <c r="H138" i="1"/>
  <c r="H176" i="1"/>
  <c r="H120" i="1"/>
  <c r="I25" i="1"/>
  <c r="J28" i="1"/>
  <c r="I82" i="1"/>
  <c r="I40" i="1"/>
  <c r="I53" i="1"/>
  <c r="J10" i="1"/>
  <c r="J13" i="1" s="1"/>
  <c r="H13" i="1"/>
  <c r="J195" i="1" l="1"/>
  <c r="J157" i="1"/>
  <c r="J138" i="1"/>
  <c r="J176" i="1"/>
  <c r="J120" i="1"/>
  <c r="H194" i="1"/>
  <c r="H204" i="1" s="1"/>
  <c r="H175" i="1"/>
  <c r="H185" i="1" s="1"/>
  <c r="H156" i="1"/>
  <c r="H166" i="1" s="1"/>
  <c r="H119" i="1"/>
  <c r="H129" i="1" s="1"/>
  <c r="H137" i="1"/>
  <c r="H147" i="1" s="1"/>
  <c r="J194" i="1"/>
  <c r="J204" i="1" s="1"/>
  <c r="J137" i="1"/>
  <c r="J119" i="1"/>
  <c r="J129" i="1" s="1"/>
  <c r="J175" i="1"/>
  <c r="J185" i="1" s="1"/>
  <c r="J156" i="1"/>
  <c r="J166" i="1" s="1"/>
  <c r="I10" i="1"/>
  <c r="J147" i="1" l="1"/>
</calcChain>
</file>

<file path=xl/sharedStrings.xml><?xml version="1.0" encoding="utf-8"?>
<sst xmlns="http://schemas.openxmlformats.org/spreadsheetml/2006/main" count="366" uniqueCount="122">
  <si>
    <t>RAZEM:</t>
  </si>
  <si>
    <t xml:space="preserve"> - śnieg</t>
  </si>
  <si>
    <t xml:space="preserve"> - sufit podwieszany</t>
  </si>
  <si>
    <t xml:space="preserve"> - obciążenie zastępcze od ścian działowych</t>
  </si>
  <si>
    <t>kN/m2</t>
  </si>
  <si>
    <t>1.</t>
  </si>
  <si>
    <t>8.</t>
  </si>
  <si>
    <t>DACH</t>
  </si>
  <si>
    <t xml:space="preserve"> - wykładzina dywanowa</t>
  </si>
  <si>
    <t xml:space="preserve"> - styropian 2cm</t>
  </si>
  <si>
    <t xml:space="preserve"> - płyta żelbetowa15cm</t>
  </si>
  <si>
    <t xml:space="preserve"> - blacha trapezowa T60 gr.1mm</t>
  </si>
  <si>
    <t xml:space="preserve"> - płyta ogniochonna gr. 2x1,25mm</t>
  </si>
  <si>
    <t xml:space="preserve"> - wylewka zbrojona siatką 3,5cm</t>
  </si>
  <si>
    <t xml:space="preserve"> - obciążenie użytkowe (pokoje biurowe)</t>
  </si>
  <si>
    <t>STROP 2 PIĘTRA</t>
  </si>
  <si>
    <t xml:space="preserve"> - wylewka zbrojona siatką 4cm</t>
  </si>
  <si>
    <t xml:space="preserve"> - styropian 4,5cm</t>
  </si>
  <si>
    <t>STROP 1 PIĘTRA</t>
  </si>
  <si>
    <t>STROP PARTERU</t>
  </si>
  <si>
    <t>STROP PIWNICY</t>
  </si>
  <si>
    <t xml:space="preserve"> - lastrico gr. 2cm</t>
  </si>
  <si>
    <t>ISTNIEJĄCY STROP ODCINKOWY</t>
  </si>
  <si>
    <t xml:space="preserve"> - cegła  1/2wys.</t>
  </si>
  <si>
    <t xml:space="preserve"> - tynk gipsowy</t>
  </si>
  <si>
    <t xml:space="preserve"> - polepa gliniana 20cm</t>
  </si>
  <si>
    <t xml:space="preserve"> - obciążenie użytkowe (pokoje biurowe, korytarze )</t>
  </si>
  <si>
    <t>ŚCIANY PIWNICY</t>
  </si>
  <si>
    <t xml:space="preserve"> - cegła pełna gr.77cm</t>
  </si>
  <si>
    <t>ŚCIANY 1 PIĘTRA</t>
  </si>
  <si>
    <t>ŚCIANY 2 PIĘTRA</t>
  </si>
  <si>
    <t>ŚCIANY PARTERU</t>
  </si>
  <si>
    <t xml:space="preserve"> - cegła pełna gr.55cm</t>
  </si>
  <si>
    <t>ŚCIANY PODDASZA</t>
  </si>
  <si>
    <t xml:space="preserve"> - cegła pełna gr.42cm</t>
  </si>
  <si>
    <t xml:space="preserve"> - blacha cynk.-tyt. Gr. 0,7mm</t>
  </si>
  <si>
    <t xml:space="preserve"> - papa termozgrzewalna</t>
  </si>
  <si>
    <t xml:space="preserve"> - deskowanie pełne 3,2cm</t>
  </si>
  <si>
    <t xml:space="preserve"> - wełna mineralna 25cm</t>
  </si>
  <si>
    <t xml:space="preserve"> - płyta GKF gr. 2x1,25mm</t>
  </si>
  <si>
    <t xml:space="preserve"> - konstrukcja dachu</t>
  </si>
  <si>
    <t xml:space="preserve"> - obciążenie technologiczne</t>
  </si>
  <si>
    <t>ŚNIEG</t>
  </si>
  <si>
    <t>Strefa</t>
  </si>
  <si>
    <t>Qk</t>
  </si>
  <si>
    <t>a</t>
  </si>
  <si>
    <t>Sk</t>
  </si>
  <si>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>f</t>
    </r>
  </si>
  <si>
    <t>S</t>
  </si>
  <si>
    <t>C1</t>
  </si>
  <si>
    <t>I</t>
  </si>
  <si>
    <t>Rodzaj terenu</t>
  </si>
  <si>
    <t>H</t>
  </si>
  <si>
    <t>B</t>
  </si>
  <si>
    <t>L</t>
  </si>
  <si>
    <t>qk</t>
  </si>
  <si>
    <t>Ce</t>
  </si>
  <si>
    <t>β</t>
  </si>
  <si>
    <t>pk</t>
  </si>
  <si>
    <t>p</t>
  </si>
  <si>
    <t>Cz1</t>
  </si>
  <si>
    <t>parcie połać nawietrzna</t>
  </si>
  <si>
    <t>Cz2</t>
  </si>
  <si>
    <t>ssanie połać nawietrzna</t>
  </si>
  <si>
    <t>Cz3</t>
  </si>
  <si>
    <t>ssanie połać zawietrzna</t>
  </si>
  <si>
    <t>Cz4</t>
  </si>
  <si>
    <t>parcie ściana zawietrzna</t>
  </si>
  <si>
    <t>Cz5</t>
  </si>
  <si>
    <t>ssanie ściana zawitrzna</t>
  </si>
  <si>
    <t>WIATR</t>
  </si>
  <si>
    <t>C</t>
  </si>
  <si>
    <t>ŁAWA FUNDAMENTOWA ŁF.02</t>
  </si>
  <si>
    <t xml:space="preserve"> - dach</t>
  </si>
  <si>
    <t>Rozpiętość stropu do obc. 3,68m</t>
  </si>
  <si>
    <t>Rozpiętość dachu do obc. 7,78m</t>
  </si>
  <si>
    <t xml:space="preserve"> - parcie wiatru</t>
  </si>
  <si>
    <t xml:space="preserve"> - strop 2 pietra</t>
  </si>
  <si>
    <t xml:space="preserve"> - strop 1 pietra</t>
  </si>
  <si>
    <t xml:space="preserve"> - strop parteru</t>
  </si>
  <si>
    <t xml:space="preserve"> - strop piwnicy</t>
  </si>
  <si>
    <t xml:space="preserve"> - ściana poddasza</t>
  </si>
  <si>
    <t xml:space="preserve"> - ściana 1 piętra</t>
  </si>
  <si>
    <t xml:space="preserve"> - ściana parteru</t>
  </si>
  <si>
    <t xml:space="preserve"> - ściana piwnicy</t>
  </si>
  <si>
    <t xml:space="preserve"> - ściana 2 piętra</t>
  </si>
  <si>
    <t>kN/m</t>
  </si>
  <si>
    <t>ŁAWA FUNDAMENTOWA ŁF.03</t>
  </si>
  <si>
    <t>ŁAWA FUNDAMENTOWA ŁF.04</t>
  </si>
  <si>
    <t>Rozpiętość stropu do obc. 3,98m</t>
  </si>
  <si>
    <t>Rozpiętość dachu do obc. 4,00m</t>
  </si>
  <si>
    <t>ŁAWA FUNDAMENTOWA ŁF.05</t>
  </si>
  <si>
    <t>Rozpiętość dachu do obc. 4,858m</t>
  </si>
  <si>
    <t>ŁAWA FUNDAMENTOWA ŁF.06</t>
  </si>
  <si>
    <t>Rozpiętość dachu do obc. 4,85m</t>
  </si>
  <si>
    <t xml:space="preserve"> - belki IPN co ok.250cm</t>
  </si>
  <si>
    <t xml:space="preserve"> - belki stalowe HEA280 co ok.160cm</t>
  </si>
  <si>
    <t>Rozpiętość stropu do obc. 2,96m</t>
  </si>
  <si>
    <t>Rozpiętość dachu do obc. 4,15m</t>
  </si>
  <si>
    <t>Rozpiętość stropu do obc. 3.68m</t>
  </si>
  <si>
    <t>Rozpiętość stropu do obc. 2,44m</t>
  </si>
  <si>
    <t>Rozpiętość stropu do obc. 1,53m</t>
  </si>
  <si>
    <t>Rozpiętość dachu do obc. 1,53m</t>
  </si>
  <si>
    <t>ŁAWA FUNDAMENTOWA ŁF.07</t>
  </si>
  <si>
    <t>ŁAWA FUNDAMENTOWA ŁF.08</t>
  </si>
  <si>
    <t>Rozpiętość stropu do obc. 3,00m</t>
  </si>
  <si>
    <t>ŁAWA FUNDAMENTOWA ŁF.09</t>
  </si>
  <si>
    <t>Rozpiętość stropu do obc. 4,12m</t>
  </si>
  <si>
    <t>Rozpiętość dachu do obc. 2,92m</t>
  </si>
  <si>
    <t>ŁAWA FUNDAMENTOWA ŁF.10</t>
  </si>
  <si>
    <t>Rozpiętość dachu do obc. -m</t>
  </si>
  <si>
    <t>ŁAWA FUNDAMENTOWA ŁF.11</t>
  </si>
  <si>
    <t>Rozpiętość stropu do obc. 4,60m</t>
  </si>
  <si>
    <t>ŁAWA FUNDAMENTOWA ŁF.12</t>
  </si>
  <si>
    <t>Rozpiętość stropu do obc. 4,28m</t>
  </si>
  <si>
    <t>ŁAWA FUNDAMENTOWA ŁF.13</t>
  </si>
  <si>
    <t>Rozpiętość stropu do obc. 2,76m</t>
  </si>
  <si>
    <t>ŁAWA FUNDAMENTOWA ŁF.14</t>
  </si>
  <si>
    <t>Rozpiętość stropu do obc. -m</t>
  </si>
  <si>
    <t>STOPA FUNDAMENTOWA SF.01</t>
  </si>
  <si>
    <t>kN</t>
  </si>
  <si>
    <t>kN/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</si>
</sst>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Alignment="1"/>
    <xf numFmtId="0" fontId="1" fillId="0" borderId="0" xfId="0" applyFon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horizontal="center" vertical="center"/>
    </xf>
    <xf numFmtId="2" fontId="0" fillId="0" borderId="1" xfId="0" applyNumberFormat="1" applyBorder="1"/>
    <xf numFmtId="0" fontId="8" fillId="0" borderId="1" xfId="0" applyFont="1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top"/>
    </xf>
    <xf numFmtId="0" fontId="6" fillId="0" borderId="0" xfId="0" applyFont="1" applyFill="1" applyBorder="1"/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2" fontId="0" fillId="0" borderId="0" xfId="0" applyNumberFormat="1" applyFill="1" applyBorder="1"/>
    <xf numFmtId="2" fontId="6" fillId="0" borderId="0" xfId="0" applyNumberFormat="1" applyFont="1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5"/>
  <sheetViews>
    <sheetView tabSelected="1" topLeftCell="C347" zoomScale="85" zoomScaleNormal="85" workbookViewId="0">
      <selection activeCell="J375" sqref="J375"/>
    </sheetView>
  </sheetViews>
  <sheetFormatPr defaultRowHeight="14.4" x14ac:dyDescent="0.3"/>
  <cols>
    <col min="1" max="1" width="41.109375" customWidth="1"/>
    <col min="2" max="2" width="19" customWidth="1"/>
    <col min="4" max="4" width="12" customWidth="1"/>
    <col min="6" max="6" width="3" customWidth="1"/>
    <col min="7" max="7" width="40" customWidth="1"/>
    <col min="8" max="8" width="9.88671875" bestFit="1" customWidth="1"/>
    <col min="11" max="11" width="8.109375" customWidth="1"/>
    <col min="12" max="12" width="5" customWidth="1"/>
    <col min="16" max="16" width="39.109375" customWidth="1"/>
  </cols>
  <sheetData>
    <row r="1" spans="1:19" x14ac:dyDescent="0.3">
      <c r="A1" s="29"/>
      <c r="B1" s="30"/>
      <c r="C1" s="30"/>
      <c r="D1" s="30"/>
      <c r="F1" s="3" t="s">
        <v>5</v>
      </c>
      <c r="G1" s="3" t="s">
        <v>15</v>
      </c>
      <c r="H1" t="s">
        <v>4</v>
      </c>
      <c r="J1" t="s">
        <v>4</v>
      </c>
      <c r="O1" s="3" t="s">
        <v>6</v>
      </c>
      <c r="P1" s="3"/>
    </row>
    <row r="2" spans="1:19" x14ac:dyDescent="0.3">
      <c r="A2" s="30"/>
      <c r="B2" s="31"/>
      <c r="C2" s="31"/>
      <c r="D2" s="31"/>
      <c r="G2" t="s">
        <v>8</v>
      </c>
      <c r="H2" s="2">
        <f>0.02</f>
        <v>0.02</v>
      </c>
      <c r="I2" s="2">
        <v>1.2</v>
      </c>
      <c r="J2" s="2">
        <f>H2*I2</f>
        <v>2.4E-2</v>
      </c>
      <c r="Q2" s="2"/>
      <c r="R2" s="2"/>
      <c r="S2" s="2"/>
    </row>
    <row r="3" spans="1:19" x14ac:dyDescent="0.3">
      <c r="A3" s="30"/>
      <c r="B3" s="31"/>
      <c r="C3" s="31"/>
      <c r="D3" s="31"/>
      <c r="G3" t="s">
        <v>13</v>
      </c>
      <c r="H3" s="2">
        <f>0.035*25</f>
        <v>0.87500000000000011</v>
      </c>
      <c r="I3" s="2">
        <v>1.2</v>
      </c>
      <c r="J3" s="2">
        <f t="shared" ref="J3:J8" si="0">H3*I3</f>
        <v>1.05</v>
      </c>
      <c r="Q3" s="2"/>
      <c r="R3" s="2"/>
      <c r="S3" s="2"/>
    </row>
    <row r="4" spans="1:19" x14ac:dyDescent="0.3">
      <c r="A4" s="30"/>
      <c r="B4" s="31"/>
      <c r="C4" s="31"/>
      <c r="D4" s="31"/>
      <c r="G4" t="s">
        <v>9</v>
      </c>
      <c r="H4" s="2">
        <f>0.02*0.45</f>
        <v>9.0000000000000011E-3</v>
      </c>
      <c r="I4" s="2">
        <v>1.3</v>
      </c>
      <c r="J4" s="2">
        <f t="shared" si="0"/>
        <v>1.1700000000000002E-2</v>
      </c>
      <c r="Q4" s="2"/>
      <c r="R4" s="2"/>
      <c r="S4" s="2"/>
    </row>
    <row r="5" spans="1:19" x14ac:dyDescent="0.3">
      <c r="A5" s="30"/>
      <c r="B5" s="31"/>
      <c r="C5" s="31"/>
      <c r="D5" s="31"/>
      <c r="G5" t="s">
        <v>10</v>
      </c>
      <c r="H5" s="2">
        <f>0.15*25</f>
        <v>3.75</v>
      </c>
      <c r="I5" s="2">
        <v>1.2</v>
      </c>
      <c r="J5" s="2">
        <f t="shared" si="0"/>
        <v>4.5</v>
      </c>
      <c r="P5" s="3"/>
      <c r="Q5" s="4"/>
      <c r="R5" s="5"/>
      <c r="S5" s="4"/>
    </row>
    <row r="6" spans="1:19" x14ac:dyDescent="0.3">
      <c r="A6" s="30"/>
      <c r="B6" s="31"/>
      <c r="C6" s="31"/>
      <c r="D6" s="31"/>
      <c r="G6" t="s">
        <v>11</v>
      </c>
      <c r="H6" s="2">
        <v>9.8000000000000004E-2</v>
      </c>
      <c r="I6" s="2">
        <v>1.2</v>
      </c>
      <c r="J6" s="2">
        <f t="shared" si="0"/>
        <v>0.1176</v>
      </c>
      <c r="P6" s="12"/>
      <c r="Q6" s="4"/>
      <c r="R6" s="5"/>
      <c r="S6" s="4"/>
    </row>
    <row r="7" spans="1:19" x14ac:dyDescent="0.3">
      <c r="A7" s="30"/>
      <c r="B7" s="32"/>
      <c r="C7" s="32"/>
      <c r="D7" s="31"/>
      <c r="G7" t="s">
        <v>12</v>
      </c>
      <c r="H7" s="6">
        <v>0.25</v>
      </c>
      <c r="I7" s="2">
        <v>1.2</v>
      </c>
      <c r="J7" s="2">
        <f t="shared" si="0"/>
        <v>0.3</v>
      </c>
      <c r="Q7" s="4"/>
      <c r="R7" s="2"/>
      <c r="S7" s="4"/>
    </row>
    <row r="8" spans="1:19" x14ac:dyDescent="0.3">
      <c r="A8" s="29"/>
      <c r="B8" s="33"/>
      <c r="C8" s="34"/>
      <c r="D8" s="33"/>
      <c r="G8" t="s">
        <v>96</v>
      </c>
      <c r="H8" s="6">
        <f>76.4/1.6</f>
        <v>47.75</v>
      </c>
      <c r="I8" s="2">
        <v>1.1000000000000001</v>
      </c>
      <c r="J8" s="2">
        <f t="shared" si="0"/>
        <v>52.525000000000006</v>
      </c>
      <c r="Q8" s="4"/>
      <c r="R8" s="2"/>
      <c r="S8" s="4"/>
    </row>
    <row r="9" spans="1:19" x14ac:dyDescent="0.3">
      <c r="A9" s="35"/>
      <c r="B9" s="33"/>
      <c r="C9" s="34"/>
      <c r="D9" s="33"/>
      <c r="G9" t="s">
        <v>2</v>
      </c>
      <c r="H9" s="6">
        <v>0.25</v>
      </c>
      <c r="I9" s="2">
        <v>1.2</v>
      </c>
      <c r="J9" s="2">
        <f>H9*I9</f>
        <v>0.3</v>
      </c>
      <c r="Q9" s="4"/>
      <c r="R9" s="2"/>
      <c r="S9" s="4"/>
    </row>
    <row r="10" spans="1:19" x14ac:dyDescent="0.3">
      <c r="A10" s="30"/>
      <c r="B10" s="33"/>
      <c r="C10" s="31"/>
      <c r="D10" s="33"/>
      <c r="G10" s="3" t="s">
        <v>0</v>
      </c>
      <c r="H10" s="4">
        <f>SUM(H2:H9)</f>
        <v>53.002000000000002</v>
      </c>
      <c r="I10" s="5">
        <f>J10/H10</f>
        <v>1.1099260405267726</v>
      </c>
      <c r="J10" s="4">
        <f>SUM(J2:J9)</f>
        <v>58.828300000000006</v>
      </c>
      <c r="K10" s="8"/>
      <c r="L10" s="1"/>
      <c r="Q10" s="4"/>
      <c r="R10" s="2"/>
      <c r="S10" s="4"/>
    </row>
    <row r="11" spans="1:19" x14ac:dyDescent="0.3">
      <c r="A11" s="30"/>
      <c r="B11" s="30"/>
      <c r="C11" s="30"/>
      <c r="D11" s="30"/>
      <c r="G11" s="7" t="s">
        <v>3</v>
      </c>
      <c r="H11" s="4">
        <f>0.25</f>
        <v>0.25</v>
      </c>
      <c r="I11" s="5">
        <v>1.4</v>
      </c>
      <c r="J11" s="4">
        <f>H11*I11</f>
        <v>0.35</v>
      </c>
      <c r="K11" s="8"/>
      <c r="L11" s="1"/>
    </row>
    <row r="12" spans="1:19" x14ac:dyDescent="0.3">
      <c r="A12" s="30"/>
      <c r="B12" s="30"/>
      <c r="C12" s="30"/>
      <c r="D12" s="30"/>
      <c r="G12" t="s">
        <v>14</v>
      </c>
      <c r="H12" s="4">
        <v>2</v>
      </c>
      <c r="I12" s="2">
        <v>1.4</v>
      </c>
      <c r="J12" s="4">
        <f>H12*I12</f>
        <v>2.8</v>
      </c>
      <c r="K12" s="8"/>
      <c r="L12" s="1"/>
    </row>
    <row r="13" spans="1:19" x14ac:dyDescent="0.3">
      <c r="A13" s="29"/>
      <c r="B13" s="30"/>
      <c r="C13" s="30"/>
      <c r="D13" s="30"/>
      <c r="G13" t="s">
        <v>0</v>
      </c>
      <c r="H13" s="4">
        <f>SUM(H10:H12)</f>
        <v>55.252000000000002</v>
      </c>
      <c r="I13" s="2"/>
      <c r="J13" s="4">
        <f t="shared" ref="J13" si="1">SUM(J10:J12)</f>
        <v>61.978300000000004</v>
      </c>
      <c r="P13" s="3"/>
    </row>
    <row r="14" spans="1:19" x14ac:dyDescent="0.3">
      <c r="A14" s="30"/>
      <c r="B14" s="31"/>
      <c r="C14" s="31"/>
      <c r="D14" s="31"/>
      <c r="G14" s="3"/>
      <c r="H14" s="2"/>
      <c r="I14" s="2"/>
      <c r="J14" s="2"/>
      <c r="Q14" s="13"/>
      <c r="R14" s="2"/>
      <c r="S14" s="2"/>
    </row>
    <row r="15" spans="1:19" x14ac:dyDescent="0.3">
      <c r="A15" s="30"/>
      <c r="B15" s="31"/>
      <c r="C15" s="31"/>
      <c r="D15" s="31"/>
      <c r="H15" s="2"/>
      <c r="I15" s="2"/>
      <c r="J15" s="2"/>
      <c r="Q15" s="13"/>
      <c r="R15" s="2"/>
      <c r="S15" s="2"/>
    </row>
    <row r="16" spans="1:19" x14ac:dyDescent="0.3">
      <c r="A16" s="30"/>
      <c r="B16" s="31"/>
      <c r="C16" s="31"/>
      <c r="D16" s="31"/>
      <c r="G16" s="3" t="s">
        <v>18</v>
      </c>
      <c r="H16" t="s">
        <v>4</v>
      </c>
      <c r="J16" t="s">
        <v>4</v>
      </c>
      <c r="Q16" s="13"/>
      <c r="R16" s="2"/>
      <c r="S16" s="2"/>
    </row>
    <row r="17" spans="1:19" x14ac:dyDescent="0.3">
      <c r="A17" s="30"/>
      <c r="B17" s="31"/>
      <c r="C17" s="31"/>
      <c r="D17" s="31"/>
      <c r="G17" t="s">
        <v>8</v>
      </c>
      <c r="H17" s="2">
        <f>0.02</f>
        <v>0.02</v>
      </c>
      <c r="I17" s="2">
        <v>1.2</v>
      </c>
      <c r="J17" s="2">
        <f>H17*I17</f>
        <v>2.4E-2</v>
      </c>
      <c r="Q17" s="13"/>
      <c r="R17" s="2"/>
      <c r="S17" s="2"/>
    </row>
    <row r="18" spans="1:19" x14ac:dyDescent="0.3">
      <c r="A18" s="30"/>
      <c r="B18" s="31"/>
      <c r="C18" s="31"/>
      <c r="D18" s="31"/>
      <c r="G18" t="s">
        <v>16</v>
      </c>
      <c r="H18" s="2">
        <f>0.04*25</f>
        <v>1</v>
      </c>
      <c r="I18" s="2">
        <v>1.2</v>
      </c>
      <c r="J18" s="2">
        <f t="shared" ref="J18:J23" si="2">H18*I18</f>
        <v>1.2</v>
      </c>
      <c r="Q18" s="13"/>
      <c r="R18" s="2"/>
      <c r="S18" s="2"/>
    </row>
    <row r="19" spans="1:19" x14ac:dyDescent="0.3">
      <c r="A19" s="30"/>
      <c r="B19" s="31"/>
      <c r="C19" s="31"/>
      <c r="D19" s="31"/>
      <c r="G19" t="s">
        <v>17</v>
      </c>
      <c r="H19" s="2">
        <f>0.045*0.45</f>
        <v>2.0250000000000001E-2</v>
      </c>
      <c r="I19" s="2">
        <v>1.3</v>
      </c>
      <c r="J19" s="2">
        <f t="shared" si="2"/>
        <v>2.6325000000000001E-2</v>
      </c>
      <c r="Q19" s="13"/>
      <c r="R19" s="2"/>
      <c r="S19" s="2"/>
    </row>
    <row r="20" spans="1:19" x14ac:dyDescent="0.3">
      <c r="A20" s="29"/>
      <c r="B20" s="33"/>
      <c r="C20" s="34"/>
      <c r="D20" s="33"/>
      <c r="G20" t="s">
        <v>10</v>
      </c>
      <c r="H20" s="2">
        <f>0.15*25</f>
        <v>3.75</v>
      </c>
      <c r="I20" s="2">
        <v>1.2</v>
      </c>
      <c r="J20" s="2">
        <f t="shared" si="2"/>
        <v>4.5</v>
      </c>
      <c r="P20" s="3"/>
      <c r="Q20" s="4"/>
      <c r="R20" s="5"/>
      <c r="S20" s="4"/>
    </row>
    <row r="21" spans="1:19" x14ac:dyDescent="0.3">
      <c r="A21" s="30"/>
      <c r="B21" s="31"/>
      <c r="C21" s="30"/>
      <c r="D21" s="30"/>
      <c r="G21" t="s">
        <v>11</v>
      </c>
      <c r="H21" s="2">
        <v>9.8000000000000004E-2</v>
      </c>
      <c r="I21" s="2">
        <v>1.2</v>
      </c>
      <c r="J21" s="2">
        <f t="shared" si="2"/>
        <v>0.1176</v>
      </c>
      <c r="P21" s="12"/>
      <c r="Q21" s="4"/>
      <c r="R21" s="5"/>
      <c r="S21" s="4"/>
    </row>
    <row r="22" spans="1:19" x14ac:dyDescent="0.3">
      <c r="A22" s="30"/>
      <c r="B22" s="33"/>
      <c r="C22" s="31"/>
      <c r="D22" s="33"/>
      <c r="G22" t="s">
        <v>12</v>
      </c>
      <c r="H22" s="6">
        <v>0.25</v>
      </c>
      <c r="I22" s="2">
        <v>1.2</v>
      </c>
      <c r="J22" s="2">
        <f t="shared" si="2"/>
        <v>0.3</v>
      </c>
      <c r="P22" s="7"/>
      <c r="Q22" s="4"/>
      <c r="R22" s="5"/>
      <c r="S22" s="4"/>
    </row>
    <row r="23" spans="1:19" x14ac:dyDescent="0.3">
      <c r="A23" s="30"/>
      <c r="B23" s="30"/>
      <c r="C23" s="30"/>
      <c r="D23" s="30"/>
      <c r="G23" t="s">
        <v>96</v>
      </c>
      <c r="H23" s="6">
        <f>76.4/1.6</f>
        <v>47.75</v>
      </c>
      <c r="I23" s="2">
        <v>1.1000000000000001</v>
      </c>
      <c r="J23" s="2">
        <f t="shared" si="2"/>
        <v>52.525000000000006</v>
      </c>
      <c r="P23" s="3"/>
      <c r="Q23" s="4"/>
      <c r="R23" s="5"/>
      <c r="S23" s="4"/>
    </row>
    <row r="24" spans="1:19" x14ac:dyDescent="0.3">
      <c r="A24" s="30"/>
      <c r="B24" s="30"/>
      <c r="C24" s="30"/>
      <c r="D24" s="30"/>
      <c r="G24" t="s">
        <v>2</v>
      </c>
      <c r="H24" s="6">
        <v>0.25</v>
      </c>
      <c r="I24" s="2">
        <v>1.2</v>
      </c>
      <c r="J24" s="2">
        <f>H24*I24</f>
        <v>0.3</v>
      </c>
    </row>
    <row r="25" spans="1:19" x14ac:dyDescent="0.3">
      <c r="A25" s="29"/>
      <c r="B25" s="30"/>
      <c r="C25" s="30"/>
      <c r="D25" s="30"/>
      <c r="F25" s="3"/>
      <c r="G25" s="3" t="s">
        <v>0</v>
      </c>
      <c r="H25" s="4">
        <f>SUM(H17:H24)</f>
        <v>53.138249999999999</v>
      </c>
      <c r="I25" s="5">
        <f>J25/H25</f>
        <v>1.1101781673276783</v>
      </c>
      <c r="J25" s="4">
        <f>SUM(J17:J24)</f>
        <v>58.992925</v>
      </c>
    </row>
    <row r="26" spans="1:19" x14ac:dyDescent="0.3">
      <c r="A26" s="30"/>
      <c r="B26" s="36"/>
      <c r="C26" s="36"/>
      <c r="D26" s="36"/>
      <c r="G26" s="7" t="s">
        <v>3</v>
      </c>
      <c r="H26" s="4">
        <f>0.25</f>
        <v>0.25</v>
      </c>
      <c r="I26" s="5">
        <v>1.4</v>
      </c>
      <c r="J26" s="4">
        <f>H26*I26</f>
        <v>0.35</v>
      </c>
    </row>
    <row r="27" spans="1:19" x14ac:dyDescent="0.3">
      <c r="A27" s="30"/>
      <c r="B27" s="36"/>
      <c r="C27" s="36"/>
      <c r="D27" s="36"/>
      <c r="G27" t="s">
        <v>14</v>
      </c>
      <c r="H27" s="4">
        <v>2</v>
      </c>
      <c r="I27" s="2">
        <v>1.4</v>
      </c>
      <c r="J27" s="4">
        <f>H27*I27</f>
        <v>2.8</v>
      </c>
    </row>
    <row r="28" spans="1:19" x14ac:dyDescent="0.3">
      <c r="A28" s="30"/>
      <c r="B28" s="36"/>
      <c r="C28" s="36"/>
      <c r="D28" s="36"/>
      <c r="G28" t="s">
        <v>0</v>
      </c>
      <c r="H28" s="4">
        <f>SUM(H25:H27)</f>
        <v>55.388249999999999</v>
      </c>
      <c r="I28" s="2"/>
      <c r="J28" s="4">
        <f t="shared" ref="J28" si="3">SUM(J25:J27)</f>
        <v>62.142924999999998</v>
      </c>
    </row>
    <row r="29" spans="1:19" x14ac:dyDescent="0.3">
      <c r="A29" s="29"/>
      <c r="B29" s="37"/>
      <c r="C29" s="37"/>
      <c r="D29" s="37"/>
      <c r="H29" s="2"/>
      <c r="I29" s="2"/>
      <c r="J29" s="2"/>
    </row>
    <row r="30" spans="1:19" x14ac:dyDescent="0.3">
      <c r="A30" s="30"/>
      <c r="B30" s="30"/>
      <c r="C30" s="30"/>
      <c r="D30" s="30"/>
      <c r="H30" s="2"/>
      <c r="I30" s="2"/>
      <c r="J30" s="2"/>
    </row>
    <row r="31" spans="1:19" x14ac:dyDescent="0.3">
      <c r="A31" s="30"/>
      <c r="B31" s="30"/>
      <c r="C31" s="36"/>
      <c r="D31" s="30"/>
      <c r="G31" s="3" t="s">
        <v>19</v>
      </c>
      <c r="H31" t="s">
        <v>4</v>
      </c>
      <c r="J31" t="s">
        <v>4</v>
      </c>
    </row>
    <row r="32" spans="1:19" x14ac:dyDescent="0.3">
      <c r="A32" s="30"/>
      <c r="B32" s="30"/>
      <c r="C32" s="36"/>
      <c r="D32" s="30"/>
      <c r="G32" t="s">
        <v>8</v>
      </c>
      <c r="H32" s="2">
        <f>0.02</f>
        <v>0.02</v>
      </c>
      <c r="I32" s="2">
        <v>1.2</v>
      </c>
      <c r="J32" s="2">
        <f>H32*I32</f>
        <v>2.4E-2</v>
      </c>
      <c r="K32" s="8"/>
      <c r="L32" s="1"/>
    </row>
    <row r="33" spans="1:12" x14ac:dyDescent="0.3">
      <c r="A33" s="30"/>
      <c r="B33" s="30"/>
      <c r="C33" s="30"/>
      <c r="D33" s="30"/>
      <c r="G33" t="s">
        <v>16</v>
      </c>
      <c r="H33" s="2">
        <f>0.04*25</f>
        <v>1</v>
      </c>
      <c r="I33" s="2">
        <v>1.2</v>
      </c>
      <c r="J33" s="2">
        <f t="shared" ref="J33:J38" si="4">H33*I33</f>
        <v>1.2</v>
      </c>
      <c r="K33" s="8"/>
      <c r="L33" s="1"/>
    </row>
    <row r="34" spans="1:12" x14ac:dyDescent="0.3">
      <c r="A34" s="30"/>
      <c r="B34" s="36"/>
      <c r="C34" s="30"/>
      <c r="D34" s="36"/>
      <c r="G34" t="s">
        <v>17</v>
      </c>
      <c r="H34" s="2">
        <f>0.045*0.45</f>
        <v>2.0250000000000001E-2</v>
      </c>
      <c r="I34" s="2">
        <v>1.3</v>
      </c>
      <c r="J34" s="2">
        <f t="shared" si="4"/>
        <v>2.6325000000000001E-2</v>
      </c>
      <c r="K34" s="8"/>
      <c r="L34" s="1"/>
    </row>
    <row r="35" spans="1:12" x14ac:dyDescent="0.3">
      <c r="A35" s="30"/>
      <c r="B35" s="36"/>
      <c r="C35" s="30"/>
      <c r="D35" s="36"/>
      <c r="G35" t="s">
        <v>10</v>
      </c>
      <c r="H35" s="2">
        <f>0.15*25</f>
        <v>3.75</v>
      </c>
      <c r="I35" s="2">
        <v>1.2</v>
      </c>
      <c r="J35" s="2">
        <f t="shared" si="4"/>
        <v>4.5</v>
      </c>
    </row>
    <row r="36" spans="1:12" x14ac:dyDescent="0.3">
      <c r="A36" s="30"/>
      <c r="B36" s="36"/>
      <c r="C36" s="30"/>
      <c r="D36" s="36"/>
      <c r="G36" t="s">
        <v>11</v>
      </c>
      <c r="H36" s="2">
        <v>9.8000000000000004E-2</v>
      </c>
      <c r="I36" s="2">
        <v>1.2</v>
      </c>
      <c r="J36" s="2">
        <f t="shared" si="4"/>
        <v>0.1176</v>
      </c>
    </row>
    <row r="37" spans="1:12" x14ac:dyDescent="0.3">
      <c r="G37" t="s">
        <v>12</v>
      </c>
      <c r="H37" s="6">
        <v>0.25</v>
      </c>
      <c r="I37" s="2">
        <v>1.2</v>
      </c>
      <c r="J37" s="2">
        <f t="shared" si="4"/>
        <v>0.3</v>
      </c>
    </row>
    <row r="38" spans="1:12" x14ac:dyDescent="0.3">
      <c r="G38" t="s">
        <v>96</v>
      </c>
      <c r="H38" s="6">
        <f>76.4/1.6</f>
        <v>47.75</v>
      </c>
      <c r="I38" s="2">
        <v>1.1000000000000001</v>
      </c>
      <c r="J38" s="2">
        <f t="shared" si="4"/>
        <v>52.525000000000006</v>
      </c>
    </row>
    <row r="39" spans="1:12" x14ac:dyDescent="0.3">
      <c r="G39" t="s">
        <v>2</v>
      </c>
      <c r="H39" s="6">
        <v>0.25</v>
      </c>
      <c r="I39" s="2">
        <v>1.2</v>
      </c>
      <c r="J39" s="2">
        <f>H39*I39</f>
        <v>0.3</v>
      </c>
    </row>
    <row r="40" spans="1:12" x14ac:dyDescent="0.3">
      <c r="G40" s="3" t="s">
        <v>0</v>
      </c>
      <c r="H40" s="4">
        <f>SUM(H32:H39)</f>
        <v>53.138249999999999</v>
      </c>
      <c r="I40" s="5">
        <f>J40/H40</f>
        <v>1.1101781673276783</v>
      </c>
      <c r="J40" s="4">
        <f>SUM(J32:J39)</f>
        <v>58.992925</v>
      </c>
    </row>
    <row r="41" spans="1:12" x14ac:dyDescent="0.3">
      <c r="G41" s="7" t="s">
        <v>3</v>
      </c>
      <c r="H41" s="4">
        <f>0.25</f>
        <v>0.25</v>
      </c>
      <c r="I41" s="5">
        <v>1.4</v>
      </c>
      <c r="J41" s="4">
        <f>H41*I41</f>
        <v>0.35</v>
      </c>
    </row>
    <row r="42" spans="1:12" x14ac:dyDescent="0.3">
      <c r="G42" t="s">
        <v>14</v>
      </c>
      <c r="H42" s="4">
        <v>2</v>
      </c>
      <c r="I42" s="2">
        <v>1.4</v>
      </c>
      <c r="J42" s="4">
        <f>H42*I42</f>
        <v>2.8</v>
      </c>
    </row>
    <row r="43" spans="1:12" x14ac:dyDescent="0.3">
      <c r="G43" t="s">
        <v>0</v>
      </c>
      <c r="H43" s="4">
        <f>SUM(H40:H42)</f>
        <v>55.388249999999999</v>
      </c>
      <c r="I43" s="2"/>
      <c r="J43" s="4">
        <f t="shared" ref="J43" si="5">SUM(J40:J42)</f>
        <v>62.142924999999998</v>
      </c>
    </row>
    <row r="44" spans="1:12" x14ac:dyDescent="0.3">
      <c r="G44" s="3"/>
      <c r="H44" s="4"/>
      <c r="I44" s="5"/>
      <c r="J44" s="4"/>
      <c r="K44" s="8"/>
      <c r="L44" s="1"/>
    </row>
    <row r="45" spans="1:12" x14ac:dyDescent="0.3">
      <c r="F45" s="3"/>
      <c r="G45" s="3"/>
      <c r="L45" s="1"/>
    </row>
    <row r="46" spans="1:12" x14ac:dyDescent="0.3">
      <c r="G46" s="3" t="s">
        <v>20</v>
      </c>
      <c r="H46" t="s">
        <v>4</v>
      </c>
      <c r="J46" t="s">
        <v>4</v>
      </c>
      <c r="L46" s="1"/>
    </row>
    <row r="47" spans="1:12" x14ac:dyDescent="0.3">
      <c r="G47" t="s">
        <v>21</v>
      </c>
      <c r="H47" s="2">
        <f>0.44</f>
        <v>0.44</v>
      </c>
      <c r="I47" s="2">
        <v>1.2</v>
      </c>
      <c r="J47" s="2">
        <f>H47*I47</f>
        <v>0.52800000000000002</v>
      </c>
    </row>
    <row r="48" spans="1:12" x14ac:dyDescent="0.3">
      <c r="G48" s="3" t="s">
        <v>22</v>
      </c>
    </row>
    <row r="49" spans="6:11" x14ac:dyDescent="0.3">
      <c r="G49" t="s">
        <v>23</v>
      </c>
      <c r="H49" s="2">
        <f>0.12*18</f>
        <v>2.16</v>
      </c>
      <c r="I49" s="2">
        <v>1.2</v>
      </c>
      <c r="J49" s="2">
        <f>H49*I49</f>
        <v>2.5920000000000001</v>
      </c>
    </row>
    <row r="50" spans="6:11" x14ac:dyDescent="0.3">
      <c r="G50" t="s">
        <v>25</v>
      </c>
      <c r="H50" s="2">
        <f>0.2*13</f>
        <v>2.6</v>
      </c>
      <c r="I50" s="2">
        <v>1.3</v>
      </c>
      <c r="J50" s="2">
        <f t="shared" ref="J50:J52" si="6">H50*I50</f>
        <v>3.3800000000000003</v>
      </c>
    </row>
    <row r="51" spans="6:11" x14ac:dyDescent="0.3">
      <c r="G51" t="s">
        <v>95</v>
      </c>
      <c r="H51" s="6">
        <f>26.2/2.5</f>
        <v>10.48</v>
      </c>
      <c r="I51" s="2">
        <v>1.1000000000000001</v>
      </c>
      <c r="J51" s="2">
        <f t="shared" si="6"/>
        <v>11.528000000000002</v>
      </c>
      <c r="K51" s="8"/>
    </row>
    <row r="52" spans="6:11" x14ac:dyDescent="0.3">
      <c r="G52" t="s">
        <v>24</v>
      </c>
      <c r="H52" s="6">
        <f>0.03*12</f>
        <v>0.36</v>
      </c>
      <c r="I52" s="2">
        <v>1.3</v>
      </c>
      <c r="J52" s="2">
        <f t="shared" si="6"/>
        <v>0.46799999999999997</v>
      </c>
    </row>
    <row r="53" spans="6:11" x14ac:dyDescent="0.3">
      <c r="G53" s="3" t="s">
        <v>0</v>
      </c>
      <c r="H53" s="4">
        <f>SUM(H47:H52)</f>
        <v>16.04</v>
      </c>
      <c r="I53" s="5">
        <f>J53/H53</f>
        <v>1.1531172069825439</v>
      </c>
      <c r="J53" s="4">
        <f>SUM(J47:J52)</f>
        <v>18.496000000000002</v>
      </c>
    </row>
    <row r="54" spans="6:11" x14ac:dyDescent="0.3">
      <c r="G54" t="s">
        <v>26</v>
      </c>
      <c r="H54" s="4">
        <v>2</v>
      </c>
      <c r="I54" s="2">
        <v>1.4</v>
      </c>
      <c r="J54" s="4">
        <f>H54*I54</f>
        <v>2.8</v>
      </c>
    </row>
    <row r="55" spans="6:11" x14ac:dyDescent="0.3">
      <c r="G55" t="s">
        <v>0</v>
      </c>
      <c r="H55" s="4">
        <f>SUM(H53:H54)</f>
        <v>18.04</v>
      </c>
      <c r="I55" s="2"/>
      <c r="J55" s="4">
        <f>SUM(J53:J54)</f>
        <v>21.296000000000003</v>
      </c>
    </row>
    <row r="56" spans="6:11" x14ac:dyDescent="0.3">
      <c r="G56" s="3"/>
      <c r="H56" s="2"/>
      <c r="I56" s="2"/>
      <c r="J56" s="2"/>
    </row>
    <row r="57" spans="6:11" x14ac:dyDescent="0.3">
      <c r="H57" s="2"/>
      <c r="I57" s="2"/>
      <c r="J57" s="2"/>
    </row>
    <row r="58" spans="6:11" x14ac:dyDescent="0.3">
      <c r="G58" s="3" t="s">
        <v>27</v>
      </c>
      <c r="H58" s="2"/>
      <c r="I58" s="2"/>
      <c r="J58" s="2"/>
    </row>
    <row r="59" spans="6:11" x14ac:dyDescent="0.3">
      <c r="G59" s="14" t="s">
        <v>28</v>
      </c>
      <c r="H59" s="6">
        <f>0.77*18</f>
        <v>13.86</v>
      </c>
      <c r="I59" s="2">
        <v>1.1000000000000001</v>
      </c>
      <c r="J59" s="2">
        <f>H59*I59</f>
        <v>15.246</v>
      </c>
    </row>
    <row r="61" spans="6:11" x14ac:dyDescent="0.3">
      <c r="F61" s="3"/>
      <c r="G61" s="3" t="s">
        <v>31</v>
      </c>
      <c r="H61" s="2"/>
      <c r="I61" s="2"/>
      <c r="J61" s="2"/>
    </row>
    <row r="62" spans="6:11" x14ac:dyDescent="0.3">
      <c r="G62" s="14" t="s">
        <v>32</v>
      </c>
      <c r="H62" s="6">
        <f>0.55*18</f>
        <v>9.9</v>
      </c>
      <c r="I62" s="2">
        <v>1.1000000000000001</v>
      </c>
      <c r="J62" s="2">
        <f>H62*I62</f>
        <v>10.89</v>
      </c>
    </row>
    <row r="63" spans="6:11" x14ac:dyDescent="0.3">
      <c r="G63" s="9"/>
      <c r="H63" s="10"/>
      <c r="I63" s="10"/>
      <c r="J63" s="10"/>
    </row>
    <row r="64" spans="6:11" x14ac:dyDescent="0.3">
      <c r="G64" s="3" t="s">
        <v>29</v>
      </c>
      <c r="H64" s="2"/>
      <c r="I64" s="2"/>
      <c r="J64" s="2"/>
    </row>
    <row r="65" spans="6:10" x14ac:dyDescent="0.3">
      <c r="G65" s="14" t="s">
        <v>32</v>
      </c>
      <c r="H65" s="6">
        <f>0.55*18</f>
        <v>9.9</v>
      </c>
      <c r="I65" s="2">
        <v>1.1000000000000001</v>
      </c>
      <c r="J65" s="2">
        <f>H65*I65</f>
        <v>10.89</v>
      </c>
    </row>
    <row r="66" spans="6:10" x14ac:dyDescent="0.3">
      <c r="G66" s="3"/>
    </row>
    <row r="67" spans="6:10" x14ac:dyDescent="0.3">
      <c r="G67" s="3" t="s">
        <v>30</v>
      </c>
      <c r="H67" s="2"/>
      <c r="I67" s="2"/>
      <c r="J67" s="2"/>
    </row>
    <row r="68" spans="6:10" x14ac:dyDescent="0.3">
      <c r="F68" s="3"/>
      <c r="G68" s="14" t="s">
        <v>32</v>
      </c>
      <c r="H68" s="6">
        <f>0.55*18</f>
        <v>9.9</v>
      </c>
      <c r="I68" s="2">
        <v>1.1000000000000001</v>
      </c>
      <c r="J68" s="2">
        <f>H68*I68</f>
        <v>10.89</v>
      </c>
    </row>
    <row r="69" spans="6:10" x14ac:dyDescent="0.3">
      <c r="H69" s="10"/>
      <c r="I69" s="10"/>
      <c r="J69" s="10"/>
    </row>
    <row r="70" spans="6:10" x14ac:dyDescent="0.3">
      <c r="G70" s="3" t="s">
        <v>33</v>
      </c>
      <c r="H70" s="2"/>
      <c r="I70" s="2"/>
      <c r="J70" s="2"/>
    </row>
    <row r="71" spans="6:10" x14ac:dyDescent="0.3">
      <c r="G71" s="14" t="s">
        <v>34</v>
      </c>
      <c r="H71" s="6">
        <f>0.42*18</f>
        <v>7.56</v>
      </c>
      <c r="I71" s="2">
        <v>1.1000000000000001</v>
      </c>
      <c r="J71" s="2">
        <f>H71*I71</f>
        <v>8.3160000000000007</v>
      </c>
    </row>
    <row r="72" spans="6:10" x14ac:dyDescent="0.3">
      <c r="G72" s="3"/>
      <c r="H72" s="4"/>
      <c r="I72" s="11"/>
      <c r="J72" s="4"/>
    </row>
    <row r="73" spans="6:10" x14ac:dyDescent="0.3">
      <c r="G73" s="3"/>
    </row>
    <row r="74" spans="6:10" x14ac:dyDescent="0.3">
      <c r="G74" s="3" t="s">
        <v>7</v>
      </c>
      <c r="H74" t="s">
        <v>4</v>
      </c>
      <c r="J74" t="s">
        <v>4</v>
      </c>
    </row>
    <row r="75" spans="6:10" x14ac:dyDescent="0.3">
      <c r="F75" s="3"/>
      <c r="G75" t="s">
        <v>35</v>
      </c>
      <c r="H75" s="2">
        <f>0.05</f>
        <v>0.05</v>
      </c>
      <c r="I75" s="2">
        <v>1.2</v>
      </c>
      <c r="J75" s="2">
        <f>H75*I75</f>
        <v>0.06</v>
      </c>
    </row>
    <row r="76" spans="6:10" x14ac:dyDescent="0.3">
      <c r="G76" t="s">
        <v>36</v>
      </c>
      <c r="H76" s="2">
        <f>0.035</f>
        <v>3.5000000000000003E-2</v>
      </c>
      <c r="I76" s="2">
        <v>1.2</v>
      </c>
      <c r="J76" s="2">
        <f t="shared" ref="J76:J80" si="7">H76*I76</f>
        <v>4.2000000000000003E-2</v>
      </c>
    </row>
    <row r="77" spans="6:10" x14ac:dyDescent="0.3">
      <c r="G77" t="s">
        <v>37</v>
      </c>
      <c r="H77" s="2">
        <f>0.33</f>
        <v>0.33</v>
      </c>
      <c r="I77" s="2">
        <v>1.2</v>
      </c>
      <c r="J77" s="2">
        <f t="shared" si="7"/>
        <v>0.39600000000000002</v>
      </c>
    </row>
    <row r="78" spans="6:10" x14ac:dyDescent="0.3">
      <c r="G78" t="s">
        <v>38</v>
      </c>
      <c r="H78" s="2">
        <f>0.25*1.2</f>
        <v>0.3</v>
      </c>
      <c r="I78" s="2">
        <v>1.2</v>
      </c>
      <c r="J78" s="2">
        <f t="shared" si="7"/>
        <v>0.36</v>
      </c>
    </row>
    <row r="79" spans="6:10" x14ac:dyDescent="0.3">
      <c r="G79" t="s">
        <v>39</v>
      </c>
      <c r="H79" s="6">
        <v>0.25</v>
      </c>
      <c r="I79" s="2">
        <v>1.2</v>
      </c>
      <c r="J79" s="2">
        <f t="shared" si="7"/>
        <v>0.3</v>
      </c>
    </row>
    <row r="80" spans="6:10" x14ac:dyDescent="0.3">
      <c r="G80" t="s">
        <v>40</v>
      </c>
      <c r="H80" s="6"/>
      <c r="I80" s="2">
        <v>1.1000000000000001</v>
      </c>
      <c r="J80" s="2">
        <f t="shared" si="7"/>
        <v>0</v>
      </c>
    </row>
    <row r="81" spans="6:13" x14ac:dyDescent="0.3">
      <c r="F81" s="3"/>
      <c r="G81" t="s">
        <v>2</v>
      </c>
      <c r="H81" s="6">
        <v>0.25</v>
      </c>
      <c r="I81" s="2">
        <v>1.2</v>
      </c>
      <c r="J81" s="2">
        <f>H81*I81</f>
        <v>0.3</v>
      </c>
    </row>
    <row r="82" spans="6:13" x14ac:dyDescent="0.3">
      <c r="G82" s="3" t="s">
        <v>0</v>
      </c>
      <c r="H82" s="4">
        <f>SUM(H75:H81)</f>
        <v>1.2150000000000001</v>
      </c>
      <c r="I82" s="5">
        <f>J82/H82</f>
        <v>1.2</v>
      </c>
      <c r="J82" s="4">
        <f>SUM(J75:J81)</f>
        <v>1.458</v>
      </c>
    </row>
    <row r="83" spans="6:13" x14ac:dyDescent="0.3">
      <c r="G83" t="s">
        <v>41</v>
      </c>
      <c r="H83" s="4">
        <v>0.5</v>
      </c>
      <c r="I83" s="2">
        <v>1.4</v>
      </c>
      <c r="J83" s="4">
        <f>H83*I83</f>
        <v>0.7</v>
      </c>
    </row>
    <row r="84" spans="6:13" x14ac:dyDescent="0.3">
      <c r="G84" t="s">
        <v>0</v>
      </c>
      <c r="H84" s="4">
        <f>SUM(H82:H83)</f>
        <v>1.7150000000000001</v>
      </c>
      <c r="I84" s="2"/>
      <c r="J84" s="4">
        <f>SUM(J82:J83)</f>
        <v>2.1579999999999999</v>
      </c>
    </row>
    <row r="85" spans="6:13" x14ac:dyDescent="0.3">
      <c r="G85" s="3"/>
    </row>
    <row r="86" spans="6:13" x14ac:dyDescent="0.3">
      <c r="G86" s="3" t="s">
        <v>42</v>
      </c>
    </row>
    <row r="87" spans="6:13" x14ac:dyDescent="0.3">
      <c r="G87" s="17" t="s">
        <v>43</v>
      </c>
      <c r="H87" s="18">
        <v>2</v>
      </c>
      <c r="I87" s="19"/>
      <c r="J87" s="16"/>
      <c r="K87" s="15"/>
      <c r="L87" s="16"/>
      <c r="M87" s="15"/>
    </row>
    <row r="88" spans="6:13" x14ac:dyDescent="0.3">
      <c r="G88" s="17" t="s">
        <v>44</v>
      </c>
      <c r="H88" s="20">
        <v>0.9</v>
      </c>
      <c r="I88" s="15"/>
      <c r="J88" s="16"/>
      <c r="K88" s="15"/>
      <c r="L88" s="16"/>
      <c r="M88" s="15"/>
    </row>
    <row r="89" spans="6:13" x14ac:dyDescent="0.3">
      <c r="G89" s="21" t="s">
        <v>45</v>
      </c>
      <c r="H89" s="20">
        <v>26</v>
      </c>
      <c r="I89" s="15"/>
      <c r="J89" s="16"/>
      <c r="K89" s="22" t="s">
        <v>46</v>
      </c>
      <c r="L89" s="23" t="s">
        <v>47</v>
      </c>
      <c r="M89" s="22" t="s">
        <v>48</v>
      </c>
    </row>
    <row r="90" spans="6:13" x14ac:dyDescent="0.3">
      <c r="G90" s="17" t="s">
        <v>49</v>
      </c>
      <c r="H90" s="20">
        <v>0.8</v>
      </c>
      <c r="I90" s="15"/>
      <c r="J90" s="16"/>
      <c r="K90" s="22">
        <f>H88*H90</f>
        <v>0.72000000000000008</v>
      </c>
      <c r="L90" s="23">
        <v>1.5</v>
      </c>
      <c r="M90" s="22">
        <f>K90*L90</f>
        <v>1.08</v>
      </c>
    </row>
    <row r="91" spans="6:13" x14ac:dyDescent="0.3">
      <c r="H91" s="15"/>
      <c r="I91" s="15"/>
      <c r="J91" s="15"/>
      <c r="K91" s="15"/>
      <c r="L91" s="15"/>
    </row>
    <row r="92" spans="6:13" x14ac:dyDescent="0.3">
      <c r="G92" s="3" t="s">
        <v>70</v>
      </c>
      <c r="H92" s="15"/>
      <c r="I92" s="15"/>
      <c r="J92" s="15"/>
      <c r="K92" s="15"/>
      <c r="L92" s="15"/>
    </row>
    <row r="93" spans="6:13" x14ac:dyDescent="0.3">
      <c r="H93" s="15"/>
      <c r="I93" s="15"/>
      <c r="J93" s="15"/>
      <c r="K93" s="15"/>
      <c r="L93" s="15"/>
    </row>
    <row r="94" spans="6:13" x14ac:dyDescent="0.3">
      <c r="G94" t="s">
        <v>43</v>
      </c>
      <c r="H94" s="15" t="s">
        <v>50</v>
      </c>
      <c r="I94" s="15"/>
      <c r="J94" s="15"/>
      <c r="K94" s="15"/>
      <c r="L94" s="15"/>
    </row>
    <row r="95" spans="6:13" x14ac:dyDescent="0.3">
      <c r="G95" t="s">
        <v>51</v>
      </c>
      <c r="H95" s="15" t="s">
        <v>71</v>
      </c>
      <c r="I95" s="15"/>
      <c r="J95" s="15"/>
      <c r="K95" s="15"/>
      <c r="L95" s="15"/>
    </row>
    <row r="96" spans="6:13" x14ac:dyDescent="0.3">
      <c r="G96" t="s">
        <v>52</v>
      </c>
      <c r="H96" s="15">
        <v>18.79</v>
      </c>
      <c r="I96" s="15"/>
      <c r="J96" s="15"/>
      <c r="K96" s="15"/>
      <c r="L96" s="15"/>
    </row>
    <row r="97" spans="7:17" x14ac:dyDescent="0.3">
      <c r="G97" t="s">
        <v>53</v>
      </c>
      <c r="H97" s="15">
        <v>28.28</v>
      </c>
      <c r="I97" s="15"/>
      <c r="J97" s="15"/>
      <c r="K97" s="15"/>
      <c r="L97" s="15"/>
    </row>
    <row r="98" spans="7:17" x14ac:dyDescent="0.3">
      <c r="G98" t="s">
        <v>54</v>
      </c>
      <c r="H98" s="15">
        <v>42.18</v>
      </c>
      <c r="I98" s="15"/>
      <c r="J98" s="15"/>
      <c r="K98" s="15"/>
      <c r="L98" s="15"/>
    </row>
    <row r="99" spans="7:17" x14ac:dyDescent="0.3">
      <c r="G99" t="s">
        <v>55</v>
      </c>
      <c r="H99" s="15">
        <f>0.3</f>
        <v>0.3</v>
      </c>
      <c r="I99" s="15"/>
      <c r="J99" s="15"/>
      <c r="K99" s="15"/>
      <c r="L99" s="15"/>
    </row>
    <row r="100" spans="7:17" x14ac:dyDescent="0.3">
      <c r="G100" t="s">
        <v>56</v>
      </c>
      <c r="H100" s="15">
        <f>0.49+0.011*H96</f>
        <v>0.69669000000000003</v>
      </c>
      <c r="I100" s="15"/>
      <c r="J100" s="15"/>
      <c r="K100" s="15"/>
      <c r="L100" s="15"/>
    </row>
    <row r="101" spans="7:17" x14ac:dyDescent="0.3">
      <c r="G101" s="24" t="s">
        <v>57</v>
      </c>
      <c r="H101" s="15">
        <v>1.8</v>
      </c>
      <c r="I101" s="15"/>
      <c r="J101" s="15"/>
      <c r="K101" s="15"/>
      <c r="L101" s="15"/>
    </row>
    <row r="102" spans="7:17" x14ac:dyDescent="0.3">
      <c r="H102" s="15"/>
      <c r="I102" s="15"/>
      <c r="J102" s="15"/>
      <c r="K102" s="25" t="s">
        <v>58</v>
      </c>
      <c r="L102" s="26" t="s">
        <v>47</v>
      </c>
      <c r="M102" s="26" t="s">
        <v>59</v>
      </c>
    </row>
    <row r="103" spans="7:17" x14ac:dyDescent="0.3">
      <c r="G103" t="s">
        <v>60</v>
      </c>
      <c r="H103" s="15">
        <f>0.015*H89-0.2</f>
        <v>0.19</v>
      </c>
      <c r="I103" s="15"/>
      <c r="J103" s="15"/>
      <c r="K103" s="25">
        <f>$H$99*$H$100*H103*$H$101</f>
        <v>7.1480394000000003E-2</v>
      </c>
      <c r="L103" s="26">
        <v>1.5</v>
      </c>
      <c r="M103" s="25">
        <f>K103*L103</f>
        <v>0.107220591</v>
      </c>
      <c r="O103" s="38" t="s">
        <v>61</v>
      </c>
      <c r="P103" s="38"/>
      <c r="Q103" s="38"/>
    </row>
    <row r="104" spans="7:17" x14ac:dyDescent="0.3">
      <c r="G104" t="s">
        <v>62</v>
      </c>
      <c r="H104" s="15">
        <f>-0.045*(40-H89)</f>
        <v>-0.63</v>
      </c>
      <c r="I104" s="15"/>
      <c r="J104" s="15"/>
      <c r="K104" s="25">
        <f t="shared" ref="K104:K107" si="8">$H$99*$H$100*H104*$H$101</f>
        <v>-0.23701393799999998</v>
      </c>
      <c r="L104" s="25">
        <v>1.5</v>
      </c>
      <c r="M104" s="25">
        <f>K104*L104</f>
        <v>-0.35552090699999994</v>
      </c>
      <c r="O104" s="27"/>
      <c r="P104" s="15" t="s">
        <v>63</v>
      </c>
      <c r="Q104" s="15"/>
    </row>
    <row r="105" spans="7:17" x14ac:dyDescent="0.3">
      <c r="G105" t="s">
        <v>64</v>
      </c>
      <c r="H105" s="15">
        <v>-0.4</v>
      </c>
      <c r="I105" s="15"/>
      <c r="J105" s="15"/>
      <c r="K105" s="25">
        <f t="shared" si="8"/>
        <v>-0.15048504000000001</v>
      </c>
      <c r="L105" s="25">
        <v>1.5</v>
      </c>
      <c r="M105" s="25">
        <f t="shared" ref="M105:M107" si="9">K105*L105</f>
        <v>-0.22572756000000002</v>
      </c>
      <c r="O105" s="28"/>
      <c r="P105" s="15" t="s">
        <v>65</v>
      </c>
      <c r="Q105" s="15"/>
    </row>
    <row r="106" spans="7:17" x14ac:dyDescent="0.3">
      <c r="G106" t="s">
        <v>66</v>
      </c>
      <c r="H106" s="15">
        <v>0.7</v>
      </c>
      <c r="I106" s="15"/>
      <c r="J106" s="15"/>
      <c r="K106" s="25">
        <f t="shared" si="8"/>
        <v>0.26334881999999998</v>
      </c>
      <c r="L106" s="25">
        <v>1.5</v>
      </c>
      <c r="M106" s="25">
        <f t="shared" si="9"/>
        <v>0.39502322999999995</v>
      </c>
      <c r="O106" s="39" t="s">
        <v>67</v>
      </c>
      <c r="P106" s="39"/>
      <c r="Q106" s="39"/>
    </row>
    <row r="107" spans="7:17" x14ac:dyDescent="0.3">
      <c r="G107" t="s">
        <v>68</v>
      </c>
      <c r="H107" s="15">
        <v>-0.4</v>
      </c>
      <c r="I107" s="15"/>
      <c r="J107" s="15"/>
      <c r="K107" s="25">
        <f t="shared" si="8"/>
        <v>-0.15048504000000001</v>
      </c>
      <c r="L107" s="25">
        <v>1.5</v>
      </c>
      <c r="M107" s="25">
        <f t="shared" si="9"/>
        <v>-0.22572756000000002</v>
      </c>
      <c r="O107" s="39" t="s">
        <v>69</v>
      </c>
      <c r="P107" s="39"/>
      <c r="Q107" s="39"/>
    </row>
    <row r="113" spans="7:11" x14ac:dyDescent="0.3">
      <c r="G113" s="3" t="s">
        <v>72</v>
      </c>
      <c r="H113" t="s">
        <v>86</v>
      </c>
      <c r="J113" t="s">
        <v>86</v>
      </c>
    </row>
    <row r="114" spans="7:11" x14ac:dyDescent="0.3">
      <c r="G114" t="s">
        <v>74</v>
      </c>
      <c r="K114">
        <v>3.68</v>
      </c>
    </row>
    <row r="115" spans="7:11" x14ac:dyDescent="0.3">
      <c r="G115" t="s">
        <v>75</v>
      </c>
      <c r="K115">
        <v>7.78</v>
      </c>
    </row>
    <row r="116" spans="7:11" x14ac:dyDescent="0.3">
      <c r="G116" t="s">
        <v>73</v>
      </c>
      <c r="H116">
        <f>K115*$H$84</f>
        <v>13.342700000000001</v>
      </c>
      <c r="J116">
        <f>K115*$J$84</f>
        <v>16.789239999999999</v>
      </c>
    </row>
    <row r="117" spans="7:11" x14ac:dyDescent="0.3">
      <c r="G117" t="s">
        <v>1</v>
      </c>
      <c r="H117">
        <f>K115*$K$90</f>
        <v>5.6016000000000012</v>
      </c>
      <c r="J117">
        <f>K115*$M$90</f>
        <v>8.4024000000000001</v>
      </c>
    </row>
    <row r="118" spans="7:11" x14ac:dyDescent="0.3">
      <c r="G118" t="s">
        <v>76</v>
      </c>
      <c r="H118">
        <f>K115*$K$103</f>
        <v>0.55611746532000006</v>
      </c>
      <c r="J118">
        <f>K115*$M$103</f>
        <v>0.83417619798000009</v>
      </c>
    </row>
    <row r="119" spans="7:11" x14ac:dyDescent="0.3">
      <c r="G119" t="s">
        <v>77</v>
      </c>
      <c r="H119">
        <f>K114*$H$13</f>
        <v>203.32736000000003</v>
      </c>
      <c r="J119">
        <f>K114*$J$13</f>
        <v>228.08014400000002</v>
      </c>
    </row>
    <row r="120" spans="7:11" x14ac:dyDescent="0.3">
      <c r="G120" t="s">
        <v>78</v>
      </c>
      <c r="H120">
        <f>K114*$H$28</f>
        <v>203.82876000000002</v>
      </c>
      <c r="J120">
        <f>K114*$J$28</f>
        <v>228.68596400000001</v>
      </c>
    </row>
    <row r="121" spans="7:11" x14ac:dyDescent="0.3">
      <c r="G121" t="s">
        <v>79</v>
      </c>
      <c r="H121">
        <f>K114*$H$43</f>
        <v>203.82876000000002</v>
      </c>
      <c r="J121">
        <f>K114*$J$43</f>
        <v>228.68596400000001</v>
      </c>
    </row>
    <row r="122" spans="7:11" x14ac:dyDescent="0.3">
      <c r="G122" t="s">
        <v>80</v>
      </c>
      <c r="H122">
        <f>K114*$H$55</f>
        <v>66.387199999999993</v>
      </c>
      <c r="J122">
        <f>K114*$J$55</f>
        <v>78.369280000000018</v>
      </c>
    </row>
    <row r="123" spans="7:11" x14ac:dyDescent="0.3">
      <c r="G123" t="s">
        <v>81</v>
      </c>
      <c r="H123">
        <f>2.17*$H$71</f>
        <v>16.405199999999997</v>
      </c>
      <c r="J123">
        <f>2.17*$J$71</f>
        <v>18.045719999999999</v>
      </c>
    </row>
    <row r="124" spans="7:11" x14ac:dyDescent="0.3">
      <c r="G124" t="s">
        <v>85</v>
      </c>
      <c r="H124">
        <f>4.35*$H$68</f>
        <v>43.064999999999998</v>
      </c>
      <c r="J124">
        <f>4.35*$J$68</f>
        <v>47.371499999999997</v>
      </c>
    </row>
    <row r="125" spans="7:11" x14ac:dyDescent="0.3">
      <c r="G125" t="s">
        <v>82</v>
      </c>
      <c r="H125">
        <f>4.35*$H$65</f>
        <v>43.064999999999998</v>
      </c>
      <c r="J125">
        <f>4.35*$J$65</f>
        <v>47.371499999999997</v>
      </c>
    </row>
    <row r="126" spans="7:11" x14ac:dyDescent="0.3">
      <c r="G126" t="s">
        <v>83</v>
      </c>
      <c r="H126">
        <f>4.12*$H$62</f>
        <v>40.788000000000004</v>
      </c>
      <c r="J126">
        <f>4.12*$J$62</f>
        <v>44.866800000000005</v>
      </c>
    </row>
    <row r="127" spans="7:11" x14ac:dyDescent="0.3">
      <c r="G127" t="s">
        <v>84</v>
      </c>
      <c r="H127">
        <f>3.45*$H$59</f>
        <v>47.817</v>
      </c>
      <c r="J127">
        <f>3.45*$J$59</f>
        <v>52.598700000000001</v>
      </c>
    </row>
    <row r="129" spans="7:11" x14ac:dyDescent="0.3">
      <c r="G129" s="3" t="s">
        <v>0</v>
      </c>
      <c r="H129" s="4">
        <f>SUM(H116:H127)</f>
        <v>888.01269746532012</v>
      </c>
      <c r="I129" s="5"/>
      <c r="J129" s="4">
        <f>SUM(J116:J127)</f>
        <v>1000.10138819798</v>
      </c>
    </row>
    <row r="131" spans="7:11" x14ac:dyDescent="0.3">
      <c r="G131" s="3" t="s">
        <v>87</v>
      </c>
      <c r="H131" t="s">
        <v>86</v>
      </c>
      <c r="J131" t="s">
        <v>86</v>
      </c>
    </row>
    <row r="132" spans="7:11" x14ac:dyDescent="0.3">
      <c r="G132" t="s">
        <v>89</v>
      </c>
      <c r="K132">
        <v>3.98</v>
      </c>
    </row>
    <row r="133" spans="7:11" x14ac:dyDescent="0.3">
      <c r="G133" t="s">
        <v>90</v>
      </c>
      <c r="K133">
        <v>4</v>
      </c>
    </row>
    <row r="134" spans="7:11" x14ac:dyDescent="0.3">
      <c r="G134" t="s">
        <v>73</v>
      </c>
      <c r="H134">
        <f>K133*$H$84</f>
        <v>6.86</v>
      </c>
      <c r="J134">
        <f>K133*$J$84</f>
        <v>8.6319999999999997</v>
      </c>
    </row>
    <row r="135" spans="7:11" x14ac:dyDescent="0.3">
      <c r="G135" t="s">
        <v>1</v>
      </c>
      <c r="H135">
        <f>K133*$K$90</f>
        <v>2.8800000000000003</v>
      </c>
      <c r="J135">
        <f>K133*$M$90</f>
        <v>4.32</v>
      </c>
    </row>
    <row r="136" spans="7:11" x14ac:dyDescent="0.3">
      <c r="G136" t="s">
        <v>76</v>
      </c>
      <c r="H136">
        <f>K133*$K$103</f>
        <v>0.28592157600000001</v>
      </c>
      <c r="J136">
        <f>K133*$M$103</f>
        <v>0.42888236400000002</v>
      </c>
    </row>
    <row r="137" spans="7:11" x14ac:dyDescent="0.3">
      <c r="G137" t="s">
        <v>77</v>
      </c>
      <c r="H137">
        <f>K132*$H$13</f>
        <v>219.90296000000001</v>
      </c>
      <c r="J137">
        <f>K132*$J$13</f>
        <v>246.67363400000002</v>
      </c>
    </row>
    <row r="138" spans="7:11" x14ac:dyDescent="0.3">
      <c r="G138" t="s">
        <v>78</v>
      </c>
      <c r="H138">
        <f>K132*$H$28</f>
        <v>220.445235</v>
      </c>
      <c r="J138">
        <f>K132*$J$28</f>
        <v>247.32884149999998</v>
      </c>
    </row>
    <row r="139" spans="7:11" x14ac:dyDescent="0.3">
      <c r="G139" t="s">
        <v>79</v>
      </c>
      <c r="H139">
        <f>K132*$H$43</f>
        <v>220.445235</v>
      </c>
      <c r="J139">
        <f>K132*$J$43</f>
        <v>247.32884149999998</v>
      </c>
    </row>
    <row r="140" spans="7:11" x14ac:dyDescent="0.3">
      <c r="G140" t="s">
        <v>80</v>
      </c>
      <c r="H140">
        <f>K132*$H$55</f>
        <v>71.799199999999999</v>
      </c>
      <c r="J140">
        <f>K132*$J$55</f>
        <v>84.758080000000007</v>
      </c>
    </row>
    <row r="141" spans="7:11" x14ac:dyDescent="0.3">
      <c r="G141" t="s">
        <v>81</v>
      </c>
      <c r="H141">
        <f>2.17*$H$71</f>
        <v>16.405199999999997</v>
      </c>
      <c r="J141">
        <f>2.17*$J$71</f>
        <v>18.045719999999999</v>
      </c>
    </row>
    <row r="142" spans="7:11" x14ac:dyDescent="0.3">
      <c r="G142" t="s">
        <v>85</v>
      </c>
      <c r="H142">
        <f>4.35*$H$68</f>
        <v>43.064999999999998</v>
      </c>
      <c r="J142">
        <f>4.35*$J$68</f>
        <v>47.371499999999997</v>
      </c>
    </row>
    <row r="143" spans="7:11" x14ac:dyDescent="0.3">
      <c r="G143" t="s">
        <v>82</v>
      </c>
      <c r="H143">
        <f>4.35*$H$65</f>
        <v>43.064999999999998</v>
      </c>
      <c r="J143">
        <f>4.35*$J$65</f>
        <v>47.371499999999997</v>
      </c>
    </row>
    <row r="144" spans="7:11" x14ac:dyDescent="0.3">
      <c r="G144" t="s">
        <v>83</v>
      </c>
      <c r="H144">
        <f>4.12*$H$62</f>
        <v>40.788000000000004</v>
      </c>
      <c r="J144">
        <f>4.12*$J$62</f>
        <v>44.866800000000005</v>
      </c>
    </row>
    <row r="145" spans="7:11" x14ac:dyDescent="0.3">
      <c r="G145" t="s">
        <v>84</v>
      </c>
      <c r="H145">
        <f>3.45*$H$59</f>
        <v>47.817</v>
      </c>
      <c r="J145">
        <f>3.45*$J$59</f>
        <v>52.598700000000001</v>
      </c>
    </row>
    <row r="147" spans="7:11" x14ac:dyDescent="0.3">
      <c r="G147" s="3" t="s">
        <v>0</v>
      </c>
      <c r="H147" s="4">
        <f>SUM(H134:H145)</f>
        <v>933.75875157600012</v>
      </c>
      <c r="I147" s="5"/>
      <c r="J147" s="4">
        <f>SUM(J134:J145)</f>
        <v>1049.7244993639997</v>
      </c>
    </row>
    <row r="150" spans="7:11" x14ac:dyDescent="0.3">
      <c r="G150" s="3" t="s">
        <v>88</v>
      </c>
      <c r="H150" t="s">
        <v>86</v>
      </c>
      <c r="J150" t="s">
        <v>86</v>
      </c>
    </row>
    <row r="151" spans="7:11" x14ac:dyDescent="0.3">
      <c r="G151" t="s">
        <v>97</v>
      </c>
      <c r="K151">
        <v>2.96</v>
      </c>
    </row>
    <row r="152" spans="7:11" x14ac:dyDescent="0.3">
      <c r="G152" t="s">
        <v>98</v>
      </c>
      <c r="K152">
        <v>4.1500000000000004</v>
      </c>
    </row>
    <row r="153" spans="7:11" x14ac:dyDescent="0.3">
      <c r="G153" t="s">
        <v>73</v>
      </c>
      <c r="H153">
        <f>K152*$H$84</f>
        <v>7.1172500000000012</v>
      </c>
      <c r="J153">
        <f>K152*$J$84</f>
        <v>8.9557000000000002</v>
      </c>
    </row>
    <row r="154" spans="7:11" x14ac:dyDescent="0.3">
      <c r="G154" t="s">
        <v>1</v>
      </c>
      <c r="H154">
        <f>K152*$K$90</f>
        <v>2.9880000000000004</v>
      </c>
      <c r="J154">
        <f>K152*$M$90</f>
        <v>4.4820000000000011</v>
      </c>
    </row>
    <row r="155" spans="7:11" x14ac:dyDescent="0.3">
      <c r="G155" t="s">
        <v>76</v>
      </c>
      <c r="H155">
        <f>K152*$K$103</f>
        <v>0.29664363510000002</v>
      </c>
      <c r="J155">
        <f>K152*$M$103</f>
        <v>0.44496545265000004</v>
      </c>
    </row>
    <row r="156" spans="7:11" x14ac:dyDescent="0.3">
      <c r="G156" t="s">
        <v>77</v>
      </c>
      <c r="H156">
        <f>K151*$H$13</f>
        <v>163.54592</v>
      </c>
      <c r="J156">
        <f>K151*$J$13</f>
        <v>183.45576800000001</v>
      </c>
    </row>
    <row r="157" spans="7:11" x14ac:dyDescent="0.3">
      <c r="G157" t="s">
        <v>78</v>
      </c>
      <c r="H157">
        <f>K151*$H$28</f>
        <v>163.94922</v>
      </c>
      <c r="J157">
        <f>K151*$J$28</f>
        <v>183.94305799999998</v>
      </c>
    </row>
    <row r="158" spans="7:11" x14ac:dyDescent="0.3">
      <c r="G158" t="s">
        <v>79</v>
      </c>
      <c r="H158">
        <f>K151*$H$43</f>
        <v>163.94922</v>
      </c>
      <c r="J158">
        <f>K151*$J$43</f>
        <v>183.94305799999998</v>
      </c>
    </row>
    <row r="159" spans="7:11" x14ac:dyDescent="0.3">
      <c r="G159" t="s">
        <v>80</v>
      </c>
      <c r="H159">
        <f>K151*$H$55</f>
        <v>53.398399999999995</v>
      </c>
      <c r="J159">
        <f>K151*$J$55</f>
        <v>63.03616000000001</v>
      </c>
    </row>
    <row r="160" spans="7:11" x14ac:dyDescent="0.3">
      <c r="G160" t="s">
        <v>81</v>
      </c>
      <c r="H160">
        <f>2.17*$H$71</f>
        <v>16.405199999999997</v>
      </c>
      <c r="J160">
        <f>2.17*$J$71</f>
        <v>18.045719999999999</v>
      </c>
    </row>
    <row r="161" spans="7:11" x14ac:dyDescent="0.3">
      <c r="G161" t="s">
        <v>85</v>
      </c>
      <c r="H161">
        <f>4.35*$H$68</f>
        <v>43.064999999999998</v>
      </c>
      <c r="J161">
        <f>4.35*$J$68</f>
        <v>47.371499999999997</v>
      </c>
    </row>
    <row r="162" spans="7:11" x14ac:dyDescent="0.3">
      <c r="G162" t="s">
        <v>82</v>
      </c>
      <c r="H162">
        <f>4.35*$H$65</f>
        <v>43.064999999999998</v>
      </c>
      <c r="J162">
        <f>4.35*$J$65</f>
        <v>47.371499999999997</v>
      </c>
    </row>
    <row r="163" spans="7:11" x14ac:dyDescent="0.3">
      <c r="G163" t="s">
        <v>83</v>
      </c>
      <c r="H163">
        <f>4.12*$H$62</f>
        <v>40.788000000000004</v>
      </c>
      <c r="J163">
        <f>4.12*$J$62</f>
        <v>44.866800000000005</v>
      </c>
    </row>
    <row r="164" spans="7:11" x14ac:dyDescent="0.3">
      <c r="G164" t="s">
        <v>84</v>
      </c>
      <c r="H164">
        <f>3.45*$H$59</f>
        <v>47.817</v>
      </c>
      <c r="J164">
        <f>3.45*$J$59</f>
        <v>52.598700000000001</v>
      </c>
    </row>
    <row r="166" spans="7:11" x14ac:dyDescent="0.3">
      <c r="G166" s="3" t="s">
        <v>0</v>
      </c>
      <c r="H166" s="4">
        <f>SUM(H153:H164)</f>
        <v>746.38485363510017</v>
      </c>
      <c r="I166" s="5"/>
      <c r="J166" s="4">
        <f>SUM(J153:J164)</f>
        <v>838.51492945264988</v>
      </c>
    </row>
    <row r="169" spans="7:11" x14ac:dyDescent="0.3">
      <c r="G169" s="3" t="s">
        <v>91</v>
      </c>
      <c r="H169" t="s">
        <v>86</v>
      </c>
      <c r="J169" t="s">
        <v>86</v>
      </c>
    </row>
    <row r="170" spans="7:11" x14ac:dyDescent="0.3">
      <c r="G170" t="s">
        <v>99</v>
      </c>
      <c r="K170">
        <v>3.68</v>
      </c>
    </row>
    <row r="171" spans="7:11" x14ac:dyDescent="0.3">
      <c r="G171" t="s">
        <v>92</v>
      </c>
      <c r="K171">
        <v>4.8499999999999996</v>
      </c>
    </row>
    <row r="172" spans="7:11" x14ac:dyDescent="0.3">
      <c r="G172" t="s">
        <v>73</v>
      </c>
      <c r="H172">
        <f>K171*$H$84</f>
        <v>8.3177500000000002</v>
      </c>
      <c r="J172">
        <f>K171*$J$84</f>
        <v>10.466299999999999</v>
      </c>
    </row>
    <row r="173" spans="7:11" x14ac:dyDescent="0.3">
      <c r="G173" t="s">
        <v>1</v>
      </c>
      <c r="H173">
        <f>K171*$K$90</f>
        <v>3.492</v>
      </c>
      <c r="J173">
        <f>K171*$M$90</f>
        <v>5.2379999999999995</v>
      </c>
    </row>
    <row r="174" spans="7:11" x14ac:dyDescent="0.3">
      <c r="G174" t="s">
        <v>76</v>
      </c>
      <c r="H174">
        <f>K171*$K$103</f>
        <v>0.3466799109</v>
      </c>
      <c r="J174">
        <f>K171*$M$103</f>
        <v>0.52001986634999997</v>
      </c>
    </row>
    <row r="175" spans="7:11" x14ac:dyDescent="0.3">
      <c r="G175" t="s">
        <v>77</v>
      </c>
      <c r="H175">
        <f>K170*$H$13</f>
        <v>203.32736000000003</v>
      </c>
      <c r="J175">
        <f>K170*$J$13</f>
        <v>228.08014400000002</v>
      </c>
    </row>
    <row r="176" spans="7:11" x14ac:dyDescent="0.3">
      <c r="G176" t="s">
        <v>78</v>
      </c>
      <c r="H176">
        <f>K170*$H$28</f>
        <v>203.82876000000002</v>
      </c>
      <c r="J176">
        <f>K170*$J$28</f>
        <v>228.68596400000001</v>
      </c>
    </row>
    <row r="177" spans="7:11" x14ac:dyDescent="0.3">
      <c r="G177" t="s">
        <v>79</v>
      </c>
      <c r="H177">
        <f>K170*$H$43</f>
        <v>203.82876000000002</v>
      </c>
      <c r="J177">
        <f>K170*$J$43</f>
        <v>228.68596400000001</v>
      </c>
    </row>
    <row r="178" spans="7:11" x14ac:dyDescent="0.3">
      <c r="G178" t="s">
        <v>80</v>
      </c>
      <c r="H178">
        <f>K170*$H$55</f>
        <v>66.387199999999993</v>
      </c>
      <c r="J178">
        <f>K170*$J$55</f>
        <v>78.369280000000018</v>
      </c>
    </row>
    <row r="179" spans="7:11" x14ac:dyDescent="0.3">
      <c r="G179" t="s">
        <v>81</v>
      </c>
      <c r="H179">
        <f>2.17*$H$71</f>
        <v>16.405199999999997</v>
      </c>
      <c r="J179">
        <f>2.17*$J$71</f>
        <v>18.045719999999999</v>
      </c>
    </row>
    <row r="180" spans="7:11" x14ac:dyDescent="0.3">
      <c r="G180" t="s">
        <v>85</v>
      </c>
      <c r="H180">
        <f>4.35*$H$68</f>
        <v>43.064999999999998</v>
      </c>
      <c r="J180">
        <f>4.35*$J$68</f>
        <v>47.371499999999997</v>
      </c>
    </row>
    <row r="181" spans="7:11" x14ac:dyDescent="0.3">
      <c r="G181" t="s">
        <v>82</v>
      </c>
      <c r="H181">
        <f>4.35*$H$65</f>
        <v>43.064999999999998</v>
      </c>
      <c r="J181">
        <f>4.35*$J$65</f>
        <v>47.371499999999997</v>
      </c>
    </row>
    <row r="182" spans="7:11" x14ac:dyDescent="0.3">
      <c r="G182" t="s">
        <v>83</v>
      </c>
      <c r="H182">
        <f>4.12*$H$62</f>
        <v>40.788000000000004</v>
      </c>
      <c r="J182">
        <f>4.12*$J$62</f>
        <v>44.866800000000005</v>
      </c>
    </row>
    <row r="183" spans="7:11" x14ac:dyDescent="0.3">
      <c r="G183" t="s">
        <v>84</v>
      </c>
      <c r="H183">
        <f>3.45*$H$59</f>
        <v>47.817</v>
      </c>
      <c r="J183">
        <f>3.45*$J$59</f>
        <v>52.598700000000001</v>
      </c>
    </row>
    <row r="185" spans="7:11" x14ac:dyDescent="0.3">
      <c r="G185" s="3" t="s">
        <v>0</v>
      </c>
      <c r="H185" s="4">
        <f>SUM(H172:H183)</f>
        <v>880.66870991090013</v>
      </c>
      <c r="I185" s="5"/>
      <c r="J185" s="4">
        <f>SUM(J172:J183)</f>
        <v>990.29989186634998</v>
      </c>
    </row>
    <row r="188" spans="7:11" x14ac:dyDescent="0.3">
      <c r="G188" s="3" t="s">
        <v>93</v>
      </c>
      <c r="H188" t="s">
        <v>86</v>
      </c>
      <c r="J188" t="s">
        <v>86</v>
      </c>
    </row>
    <row r="189" spans="7:11" x14ac:dyDescent="0.3">
      <c r="G189" t="s">
        <v>100</v>
      </c>
      <c r="K189">
        <v>2.44</v>
      </c>
    </row>
    <row r="190" spans="7:11" x14ac:dyDescent="0.3">
      <c r="G190" t="s">
        <v>94</v>
      </c>
      <c r="K190">
        <v>4.8499999999999996</v>
      </c>
    </row>
    <row r="191" spans="7:11" x14ac:dyDescent="0.3">
      <c r="G191" t="s">
        <v>73</v>
      </c>
      <c r="H191">
        <f>K190*$H$84</f>
        <v>8.3177500000000002</v>
      </c>
      <c r="J191">
        <f>K190*$J$84</f>
        <v>10.466299999999999</v>
      </c>
    </row>
    <row r="192" spans="7:11" x14ac:dyDescent="0.3">
      <c r="G192" t="s">
        <v>1</v>
      </c>
      <c r="H192">
        <f>K190*$K$90</f>
        <v>3.492</v>
      </c>
      <c r="J192">
        <f>K190*$M$90</f>
        <v>5.2379999999999995</v>
      </c>
    </row>
    <row r="193" spans="7:11" x14ac:dyDescent="0.3">
      <c r="G193" t="s">
        <v>76</v>
      </c>
      <c r="H193">
        <f>K190*$K$103</f>
        <v>0.3466799109</v>
      </c>
      <c r="J193">
        <f>K190*$M$103</f>
        <v>0.52001986634999997</v>
      </c>
    </row>
    <row r="194" spans="7:11" x14ac:dyDescent="0.3">
      <c r="G194" t="s">
        <v>77</v>
      </c>
      <c r="H194">
        <f>K189*$H$13</f>
        <v>134.81488000000002</v>
      </c>
      <c r="J194">
        <f>K189*$J$13</f>
        <v>151.22705200000001</v>
      </c>
    </row>
    <row r="195" spans="7:11" x14ac:dyDescent="0.3">
      <c r="G195" t="s">
        <v>78</v>
      </c>
      <c r="H195">
        <f>K189*$H$28</f>
        <v>135.14732999999998</v>
      </c>
      <c r="J195">
        <f>K189*$J$28</f>
        <v>151.628737</v>
      </c>
    </row>
    <row r="196" spans="7:11" x14ac:dyDescent="0.3">
      <c r="G196" t="s">
        <v>79</v>
      </c>
      <c r="H196">
        <f>K189*$H$43</f>
        <v>135.14732999999998</v>
      </c>
      <c r="J196">
        <f>K189*$J$43</f>
        <v>151.628737</v>
      </c>
    </row>
    <row r="197" spans="7:11" x14ac:dyDescent="0.3">
      <c r="G197" t="s">
        <v>80</v>
      </c>
      <c r="H197">
        <f>K189*$H$55</f>
        <v>44.017599999999995</v>
      </c>
      <c r="J197">
        <f>K189*$J$55</f>
        <v>51.962240000000008</v>
      </c>
    </row>
    <row r="198" spans="7:11" x14ac:dyDescent="0.3">
      <c r="G198" t="s">
        <v>81</v>
      </c>
      <c r="H198">
        <f>2.17*$H$71</f>
        <v>16.405199999999997</v>
      </c>
      <c r="J198">
        <f>2.17*$J$71</f>
        <v>18.045719999999999</v>
      </c>
    </row>
    <row r="199" spans="7:11" x14ac:dyDescent="0.3">
      <c r="G199" t="s">
        <v>85</v>
      </c>
      <c r="H199">
        <f>4.35*$H$68</f>
        <v>43.064999999999998</v>
      </c>
      <c r="J199">
        <f>4.35*$J$68</f>
        <v>47.371499999999997</v>
      </c>
    </row>
    <row r="200" spans="7:11" x14ac:dyDescent="0.3">
      <c r="G200" t="s">
        <v>82</v>
      </c>
      <c r="H200">
        <f>4.35*$H$65</f>
        <v>43.064999999999998</v>
      </c>
      <c r="J200">
        <f>4.35*$J$65</f>
        <v>47.371499999999997</v>
      </c>
    </row>
    <row r="201" spans="7:11" x14ac:dyDescent="0.3">
      <c r="G201" t="s">
        <v>83</v>
      </c>
      <c r="H201">
        <f>4.12*$H$62</f>
        <v>40.788000000000004</v>
      </c>
      <c r="J201">
        <f>4.12*$J$62</f>
        <v>44.866800000000005</v>
      </c>
    </row>
    <row r="202" spans="7:11" x14ac:dyDescent="0.3">
      <c r="G202" t="s">
        <v>84</v>
      </c>
      <c r="H202">
        <f>3.45*$H$59</f>
        <v>47.817</v>
      </c>
      <c r="J202">
        <f>3.45*$J$59</f>
        <v>52.598700000000001</v>
      </c>
    </row>
    <row r="204" spans="7:11" x14ac:dyDescent="0.3">
      <c r="G204" s="3" t="s">
        <v>0</v>
      </c>
      <c r="H204" s="4">
        <f>SUM(H191:H202)</f>
        <v>652.42376991090009</v>
      </c>
      <c r="I204" s="5"/>
      <c r="J204" s="4">
        <f>SUM(J191:J202)</f>
        <v>732.92530586634996</v>
      </c>
    </row>
    <row r="207" spans="7:11" x14ac:dyDescent="0.3">
      <c r="G207" s="3" t="s">
        <v>103</v>
      </c>
      <c r="H207" t="s">
        <v>86</v>
      </c>
      <c r="J207" t="s">
        <v>86</v>
      </c>
    </row>
    <row r="208" spans="7:11" x14ac:dyDescent="0.3">
      <c r="G208" t="s">
        <v>101</v>
      </c>
      <c r="K208">
        <v>1.53</v>
      </c>
    </row>
    <row r="209" spans="7:11" x14ac:dyDescent="0.3">
      <c r="G209" t="s">
        <v>102</v>
      </c>
      <c r="K209">
        <v>1.53</v>
      </c>
    </row>
    <row r="210" spans="7:11" x14ac:dyDescent="0.3">
      <c r="G210" t="s">
        <v>73</v>
      </c>
      <c r="H210">
        <f>K209*$H$84</f>
        <v>2.6239500000000002</v>
      </c>
      <c r="J210">
        <f>K209*$J$84</f>
        <v>3.3017400000000001</v>
      </c>
    </row>
    <row r="211" spans="7:11" x14ac:dyDescent="0.3">
      <c r="G211" t="s">
        <v>1</v>
      </c>
      <c r="H211">
        <f>K209*$K$90</f>
        <v>1.1016000000000001</v>
      </c>
      <c r="J211">
        <f>K209*$M$90</f>
        <v>1.6524000000000001</v>
      </c>
    </row>
    <row r="212" spans="7:11" x14ac:dyDescent="0.3">
      <c r="G212" t="s">
        <v>76</v>
      </c>
      <c r="H212">
        <f>K209*$K$103</f>
        <v>0.10936500282</v>
      </c>
      <c r="J212">
        <f>K209*$M$103</f>
        <v>0.16404750423</v>
      </c>
    </row>
    <row r="213" spans="7:11" x14ac:dyDescent="0.3">
      <c r="G213" t="s">
        <v>77</v>
      </c>
      <c r="H213">
        <f>K208*$H$13</f>
        <v>84.535560000000004</v>
      </c>
      <c r="J213">
        <f>K208*$J$13</f>
        <v>94.826799000000008</v>
      </c>
    </row>
    <row r="214" spans="7:11" x14ac:dyDescent="0.3">
      <c r="G214" t="s">
        <v>78</v>
      </c>
      <c r="H214">
        <f>K208*$H$28</f>
        <v>84.7440225</v>
      </c>
      <c r="J214">
        <f>K208*$J$28</f>
        <v>95.078675250000003</v>
      </c>
    </row>
    <row r="215" spans="7:11" x14ac:dyDescent="0.3">
      <c r="G215" t="s">
        <v>79</v>
      </c>
      <c r="H215">
        <f>K208*$H$43</f>
        <v>84.7440225</v>
      </c>
      <c r="J215">
        <f>K208*$J$43</f>
        <v>95.078675250000003</v>
      </c>
    </row>
    <row r="216" spans="7:11" x14ac:dyDescent="0.3">
      <c r="G216" t="s">
        <v>80</v>
      </c>
      <c r="H216">
        <f>K208*$H$55</f>
        <v>27.601199999999999</v>
      </c>
      <c r="J216">
        <f>K208*$J$55</f>
        <v>32.582880000000003</v>
      </c>
    </row>
    <row r="217" spans="7:11" x14ac:dyDescent="0.3">
      <c r="G217" t="s">
        <v>81</v>
      </c>
      <c r="H217">
        <f>2.17*$H$71</f>
        <v>16.405199999999997</v>
      </c>
      <c r="J217">
        <f>2.17*$J$71</f>
        <v>18.045719999999999</v>
      </c>
    </row>
    <row r="218" spans="7:11" x14ac:dyDescent="0.3">
      <c r="G218" t="s">
        <v>85</v>
      </c>
      <c r="H218">
        <f>4.35*$H$68</f>
        <v>43.064999999999998</v>
      </c>
      <c r="J218">
        <f>4.35*$J$68</f>
        <v>47.371499999999997</v>
      </c>
    </row>
    <row r="219" spans="7:11" x14ac:dyDescent="0.3">
      <c r="G219" t="s">
        <v>82</v>
      </c>
      <c r="H219">
        <f>4.35*$H$65</f>
        <v>43.064999999999998</v>
      </c>
      <c r="J219">
        <f>4.35*$J$65</f>
        <v>47.371499999999997</v>
      </c>
    </row>
    <row r="220" spans="7:11" x14ac:dyDescent="0.3">
      <c r="G220" t="s">
        <v>83</v>
      </c>
      <c r="H220">
        <f>4.12*$H$62</f>
        <v>40.788000000000004</v>
      </c>
      <c r="J220">
        <f>4.12*$J$62</f>
        <v>44.866800000000005</v>
      </c>
    </row>
    <row r="221" spans="7:11" x14ac:dyDescent="0.3">
      <c r="G221" t="s">
        <v>84</v>
      </c>
      <c r="H221">
        <f>3.45*$H$59</f>
        <v>47.817</v>
      </c>
      <c r="J221">
        <f>3.45*$J$59</f>
        <v>52.598700000000001</v>
      </c>
    </row>
    <row r="223" spans="7:11" x14ac:dyDescent="0.3">
      <c r="G223" s="3" t="s">
        <v>0</v>
      </c>
      <c r="H223" s="4">
        <f>SUM(H210:H221)</f>
        <v>476.59992000282</v>
      </c>
      <c r="I223" s="5"/>
      <c r="J223" s="4">
        <f>SUM(J210:J221)</f>
        <v>532.93943700422994</v>
      </c>
    </row>
    <row r="226" spans="7:11" x14ac:dyDescent="0.3">
      <c r="G226" s="3" t="s">
        <v>104</v>
      </c>
      <c r="H226" t="s">
        <v>86</v>
      </c>
      <c r="J226" t="s">
        <v>86</v>
      </c>
    </row>
    <row r="227" spans="7:11" x14ac:dyDescent="0.3">
      <c r="G227" t="s">
        <v>105</v>
      </c>
      <c r="K227">
        <v>3</v>
      </c>
    </row>
    <row r="228" spans="7:11" x14ac:dyDescent="0.3">
      <c r="G228" t="s">
        <v>75</v>
      </c>
      <c r="K228">
        <v>7.78</v>
      </c>
    </row>
    <row r="229" spans="7:11" x14ac:dyDescent="0.3">
      <c r="G229" t="s">
        <v>73</v>
      </c>
      <c r="H229">
        <f>K228*$H$84</f>
        <v>13.342700000000001</v>
      </c>
      <c r="J229">
        <f>K228*$J$84</f>
        <v>16.789239999999999</v>
      </c>
    </row>
    <row r="230" spans="7:11" x14ac:dyDescent="0.3">
      <c r="G230" t="s">
        <v>1</v>
      </c>
      <c r="H230">
        <f>K228*$K$90</f>
        <v>5.6016000000000012</v>
      </c>
      <c r="J230">
        <f>K228*$M$90</f>
        <v>8.4024000000000001</v>
      </c>
    </row>
    <row r="231" spans="7:11" x14ac:dyDescent="0.3">
      <c r="G231" t="s">
        <v>76</v>
      </c>
      <c r="H231">
        <f>K228*$K$103</f>
        <v>0.55611746532000006</v>
      </c>
      <c r="J231">
        <f>K228*$M$103</f>
        <v>0.83417619798000009</v>
      </c>
    </row>
    <row r="232" spans="7:11" x14ac:dyDescent="0.3">
      <c r="G232" t="s">
        <v>77</v>
      </c>
      <c r="H232">
        <f>K227*$H$13</f>
        <v>165.756</v>
      </c>
      <c r="J232">
        <f>K227*$J$13</f>
        <v>185.93490000000003</v>
      </c>
    </row>
    <row r="233" spans="7:11" x14ac:dyDescent="0.3">
      <c r="G233" t="s">
        <v>78</v>
      </c>
      <c r="H233">
        <f>K227*$H$28</f>
        <v>166.16475</v>
      </c>
      <c r="J233">
        <f>K227*$J$28</f>
        <v>186.428775</v>
      </c>
    </row>
    <row r="234" spans="7:11" x14ac:dyDescent="0.3">
      <c r="G234" t="s">
        <v>79</v>
      </c>
      <c r="H234">
        <f>K227*$H$43</f>
        <v>166.16475</v>
      </c>
      <c r="J234">
        <f>K227*$J$43</f>
        <v>186.428775</v>
      </c>
    </row>
    <row r="235" spans="7:11" x14ac:dyDescent="0.3">
      <c r="G235" t="s">
        <v>80</v>
      </c>
      <c r="H235">
        <f>K227*$H$55</f>
        <v>54.12</v>
      </c>
      <c r="J235">
        <f>K227*$J$55</f>
        <v>63.888000000000005</v>
      </c>
    </row>
    <row r="236" spans="7:11" x14ac:dyDescent="0.3">
      <c r="G236" t="s">
        <v>81</v>
      </c>
      <c r="H236">
        <f>2.17*$H$71</f>
        <v>16.405199999999997</v>
      </c>
      <c r="J236">
        <f>2.17*$J$71</f>
        <v>18.045719999999999</v>
      </c>
    </row>
    <row r="237" spans="7:11" x14ac:dyDescent="0.3">
      <c r="G237" t="s">
        <v>85</v>
      </c>
      <c r="H237">
        <f>4.35*$H$68</f>
        <v>43.064999999999998</v>
      </c>
      <c r="J237">
        <f>4.35*$J$68</f>
        <v>47.371499999999997</v>
      </c>
    </row>
    <row r="238" spans="7:11" x14ac:dyDescent="0.3">
      <c r="G238" t="s">
        <v>82</v>
      </c>
      <c r="H238">
        <f>4.35*$H$65</f>
        <v>43.064999999999998</v>
      </c>
      <c r="J238">
        <f>4.35*$J$65</f>
        <v>47.371499999999997</v>
      </c>
    </row>
    <row r="239" spans="7:11" x14ac:dyDescent="0.3">
      <c r="G239" t="s">
        <v>83</v>
      </c>
      <c r="H239">
        <f>4.12*$H$62</f>
        <v>40.788000000000004</v>
      </c>
      <c r="J239">
        <f>4.12*$J$62</f>
        <v>44.866800000000005</v>
      </c>
    </row>
    <row r="240" spans="7:11" x14ac:dyDescent="0.3">
      <c r="G240" t="s">
        <v>84</v>
      </c>
      <c r="H240">
        <f>3.45*$H$59</f>
        <v>47.817</v>
      </c>
      <c r="J240">
        <f>3.45*$J$59</f>
        <v>52.598700000000001</v>
      </c>
    </row>
    <row r="242" spans="7:11" x14ac:dyDescent="0.3">
      <c r="G242" s="3" t="s">
        <v>0</v>
      </c>
      <c r="H242" s="4">
        <f>SUM(H229:H240)</f>
        <v>762.84611746532005</v>
      </c>
      <c r="I242" s="5"/>
      <c r="J242" s="4">
        <f>SUM(J229:J240)</f>
        <v>858.96048619798</v>
      </c>
    </row>
    <row r="245" spans="7:11" x14ac:dyDescent="0.3">
      <c r="G245" s="3" t="s">
        <v>106</v>
      </c>
      <c r="H245" t="s">
        <v>86</v>
      </c>
      <c r="J245" t="s">
        <v>86</v>
      </c>
    </row>
    <row r="246" spans="7:11" x14ac:dyDescent="0.3">
      <c r="G246" t="s">
        <v>107</v>
      </c>
      <c r="K246">
        <v>4.12</v>
      </c>
    </row>
    <row r="247" spans="7:11" x14ac:dyDescent="0.3">
      <c r="G247" t="s">
        <v>108</v>
      </c>
      <c r="K247">
        <v>2.92</v>
      </c>
    </row>
    <row r="248" spans="7:11" x14ac:dyDescent="0.3">
      <c r="G248" t="s">
        <v>73</v>
      </c>
      <c r="H248">
        <f>K247*$H$84</f>
        <v>5.0078000000000005</v>
      </c>
      <c r="J248">
        <f>K247*$J$84</f>
        <v>6.3013599999999999</v>
      </c>
    </row>
    <row r="249" spans="7:11" x14ac:dyDescent="0.3">
      <c r="G249" t="s">
        <v>1</v>
      </c>
      <c r="H249">
        <f>K247*$K$90</f>
        <v>2.1024000000000003</v>
      </c>
      <c r="J249">
        <f>K247*$M$90</f>
        <v>3.1536</v>
      </c>
    </row>
    <row r="250" spans="7:11" x14ac:dyDescent="0.3">
      <c r="G250" t="s">
        <v>76</v>
      </c>
      <c r="H250">
        <f>K247*$K$103</f>
        <v>0.20872275048</v>
      </c>
      <c r="J250">
        <f>K247*$M$103</f>
        <v>0.31308412571999999</v>
      </c>
    </row>
    <row r="251" spans="7:11" x14ac:dyDescent="0.3">
      <c r="G251" t="s">
        <v>77</v>
      </c>
      <c r="H251">
        <f>K246*$H$13</f>
        <v>227.63824000000002</v>
      </c>
      <c r="J251">
        <f>K246*$J$13</f>
        <v>255.35059600000002</v>
      </c>
    </row>
    <row r="252" spans="7:11" x14ac:dyDescent="0.3">
      <c r="G252" t="s">
        <v>78</v>
      </c>
      <c r="H252">
        <v>0</v>
      </c>
      <c r="J252">
        <v>0</v>
      </c>
    </row>
    <row r="253" spans="7:11" x14ac:dyDescent="0.3">
      <c r="G253" t="s">
        <v>79</v>
      </c>
      <c r="H253">
        <v>0</v>
      </c>
      <c r="J253">
        <v>0</v>
      </c>
    </row>
    <row r="254" spans="7:11" x14ac:dyDescent="0.3">
      <c r="G254" t="s">
        <v>80</v>
      </c>
      <c r="H254">
        <v>0</v>
      </c>
      <c r="J254">
        <v>0</v>
      </c>
    </row>
    <row r="255" spans="7:11" x14ac:dyDescent="0.3">
      <c r="G255" t="s">
        <v>81</v>
      </c>
      <c r="H255">
        <f>2.17*$H$71</f>
        <v>16.405199999999997</v>
      </c>
      <c r="J255">
        <f>2.17*$J$71</f>
        <v>18.045719999999999</v>
      </c>
    </row>
    <row r="256" spans="7:11" x14ac:dyDescent="0.3">
      <c r="G256" t="s">
        <v>85</v>
      </c>
      <c r="H256">
        <f>4.35*$H$68</f>
        <v>43.064999999999998</v>
      </c>
      <c r="J256">
        <f>4.35*$J$68</f>
        <v>47.371499999999997</v>
      </c>
    </row>
    <row r="257" spans="7:11" x14ac:dyDescent="0.3">
      <c r="G257" t="s">
        <v>82</v>
      </c>
      <c r="H257">
        <f>4.35*$H$65</f>
        <v>43.064999999999998</v>
      </c>
      <c r="J257">
        <f>4.35*$J$65</f>
        <v>47.371499999999997</v>
      </c>
    </row>
    <row r="258" spans="7:11" x14ac:dyDescent="0.3">
      <c r="G258" t="s">
        <v>83</v>
      </c>
      <c r="H258">
        <f>4.12*$H$62</f>
        <v>40.788000000000004</v>
      </c>
      <c r="J258">
        <f>4.12*$J$62</f>
        <v>44.866800000000005</v>
      </c>
    </row>
    <row r="259" spans="7:11" x14ac:dyDescent="0.3">
      <c r="G259" t="s">
        <v>84</v>
      </c>
      <c r="H259">
        <f>3.45*$H$59</f>
        <v>47.817</v>
      </c>
      <c r="J259">
        <f>3.45*$J$59</f>
        <v>52.598700000000001</v>
      </c>
    </row>
    <row r="261" spans="7:11" x14ac:dyDescent="0.3">
      <c r="G261" s="3" t="s">
        <v>0</v>
      </c>
      <c r="H261" s="4">
        <f>SUM(H248:H259)</f>
        <v>426.09736275048004</v>
      </c>
      <c r="I261" s="5"/>
      <c r="J261" s="4">
        <f>SUM(J248:J259)</f>
        <v>475.37286012572008</v>
      </c>
    </row>
    <row r="264" spans="7:11" x14ac:dyDescent="0.3">
      <c r="G264" s="3" t="s">
        <v>109</v>
      </c>
      <c r="H264" t="s">
        <v>86</v>
      </c>
      <c r="J264" t="s">
        <v>86</v>
      </c>
    </row>
    <row r="265" spans="7:11" x14ac:dyDescent="0.3">
      <c r="G265" t="s">
        <v>89</v>
      </c>
      <c r="K265">
        <v>3.98</v>
      </c>
    </row>
    <row r="266" spans="7:11" x14ac:dyDescent="0.3">
      <c r="G266" t="s">
        <v>110</v>
      </c>
      <c r="K266">
        <v>0</v>
      </c>
    </row>
    <row r="267" spans="7:11" x14ac:dyDescent="0.3">
      <c r="G267" t="s">
        <v>73</v>
      </c>
      <c r="H267">
        <f>K266*$H$84</f>
        <v>0</v>
      </c>
      <c r="J267">
        <f>K266*$J$84</f>
        <v>0</v>
      </c>
    </row>
    <row r="268" spans="7:11" x14ac:dyDescent="0.3">
      <c r="G268" t="s">
        <v>1</v>
      </c>
      <c r="H268">
        <f>K266*$K$90</f>
        <v>0</v>
      </c>
      <c r="J268">
        <f>K266*$M$90</f>
        <v>0</v>
      </c>
    </row>
    <row r="269" spans="7:11" x14ac:dyDescent="0.3">
      <c r="G269" t="s">
        <v>76</v>
      </c>
      <c r="H269">
        <f>K266*$K$103</f>
        <v>0</v>
      </c>
      <c r="J269">
        <f>K266*$M$103</f>
        <v>0</v>
      </c>
    </row>
    <row r="270" spans="7:11" x14ac:dyDescent="0.3">
      <c r="G270" t="s">
        <v>77</v>
      </c>
      <c r="H270">
        <f>K265*$H$13</f>
        <v>219.90296000000001</v>
      </c>
      <c r="J270">
        <f>K265*$J$13</f>
        <v>246.67363400000002</v>
      </c>
    </row>
    <row r="271" spans="7:11" x14ac:dyDescent="0.3">
      <c r="G271" t="s">
        <v>78</v>
      </c>
      <c r="H271">
        <f>K265*$H$28</f>
        <v>220.445235</v>
      </c>
      <c r="J271">
        <f>K265*$J$28</f>
        <v>247.32884149999998</v>
      </c>
    </row>
    <row r="272" spans="7:11" x14ac:dyDescent="0.3">
      <c r="G272" t="s">
        <v>79</v>
      </c>
      <c r="H272">
        <f>K265*$H$43</f>
        <v>220.445235</v>
      </c>
      <c r="J272">
        <f>K265*$J$43</f>
        <v>247.32884149999998</v>
      </c>
    </row>
    <row r="273" spans="7:11" x14ac:dyDescent="0.3">
      <c r="G273" t="s">
        <v>80</v>
      </c>
      <c r="H273">
        <f>K265*$H$55</f>
        <v>71.799199999999999</v>
      </c>
      <c r="J273">
        <f>K265*$J$55</f>
        <v>84.758080000000007</v>
      </c>
    </row>
    <row r="274" spans="7:11" x14ac:dyDescent="0.3">
      <c r="G274" t="s">
        <v>81</v>
      </c>
      <c r="H274">
        <f>2.17*$H$71</f>
        <v>16.405199999999997</v>
      </c>
      <c r="J274">
        <f>2.17*$J$71</f>
        <v>18.045719999999999</v>
      </c>
    </row>
    <row r="275" spans="7:11" x14ac:dyDescent="0.3">
      <c r="G275" t="s">
        <v>85</v>
      </c>
      <c r="H275">
        <f>4.35*$H$68</f>
        <v>43.064999999999998</v>
      </c>
      <c r="J275">
        <f>4.35*$J$68</f>
        <v>47.371499999999997</v>
      </c>
    </row>
    <row r="276" spans="7:11" x14ac:dyDescent="0.3">
      <c r="G276" t="s">
        <v>82</v>
      </c>
      <c r="H276">
        <f>4.35*$H$65</f>
        <v>43.064999999999998</v>
      </c>
      <c r="J276">
        <f>4.35*$J$65</f>
        <v>47.371499999999997</v>
      </c>
    </row>
    <row r="277" spans="7:11" x14ac:dyDescent="0.3">
      <c r="G277" t="s">
        <v>83</v>
      </c>
      <c r="H277">
        <f>4.12*$H$62</f>
        <v>40.788000000000004</v>
      </c>
      <c r="J277">
        <f>4.12*$J$62</f>
        <v>44.866800000000005</v>
      </c>
    </row>
    <row r="278" spans="7:11" x14ac:dyDescent="0.3">
      <c r="G278" t="s">
        <v>84</v>
      </c>
      <c r="H278">
        <f>3.45*$H$59</f>
        <v>47.817</v>
      </c>
      <c r="J278">
        <f>3.45*$J$59</f>
        <v>52.598700000000001</v>
      </c>
    </row>
    <row r="280" spans="7:11" x14ac:dyDescent="0.3">
      <c r="G280" s="3" t="s">
        <v>0</v>
      </c>
      <c r="H280" s="4">
        <f>SUM(H267:H278)</f>
        <v>923.73283000000015</v>
      </c>
      <c r="I280" s="5"/>
      <c r="J280" s="4">
        <f>SUM(J267:J278)</f>
        <v>1036.3436169999998</v>
      </c>
    </row>
    <row r="283" spans="7:11" x14ac:dyDescent="0.3">
      <c r="G283" s="3" t="s">
        <v>111</v>
      </c>
      <c r="H283" t="s">
        <v>86</v>
      </c>
      <c r="J283" t="s">
        <v>86</v>
      </c>
    </row>
    <row r="284" spans="7:11" x14ac:dyDescent="0.3">
      <c r="G284" t="s">
        <v>112</v>
      </c>
      <c r="K284">
        <v>4.5999999999999996</v>
      </c>
    </row>
    <row r="285" spans="7:11" x14ac:dyDescent="0.3">
      <c r="G285" t="s">
        <v>110</v>
      </c>
      <c r="K285">
        <v>0</v>
      </c>
    </row>
    <row r="286" spans="7:11" x14ac:dyDescent="0.3">
      <c r="G286" t="s">
        <v>73</v>
      </c>
      <c r="H286">
        <f>K285*$H$84</f>
        <v>0</v>
      </c>
      <c r="J286">
        <f>K285*$J$84</f>
        <v>0</v>
      </c>
    </row>
    <row r="287" spans="7:11" x14ac:dyDescent="0.3">
      <c r="G287" t="s">
        <v>1</v>
      </c>
      <c r="H287">
        <f>K285*$K$90</f>
        <v>0</v>
      </c>
      <c r="J287">
        <f>K285*$M$90</f>
        <v>0</v>
      </c>
    </row>
    <row r="288" spans="7:11" x14ac:dyDescent="0.3">
      <c r="G288" t="s">
        <v>76</v>
      </c>
      <c r="H288">
        <f>K285*$K$103</f>
        <v>0</v>
      </c>
      <c r="J288">
        <f>K285*$M$103</f>
        <v>0</v>
      </c>
    </row>
    <row r="289" spans="7:11" x14ac:dyDescent="0.3">
      <c r="G289" t="s">
        <v>77</v>
      </c>
      <c r="H289">
        <f>K284*$H$13</f>
        <v>254.1592</v>
      </c>
      <c r="J289">
        <f>K284*$J$13</f>
        <v>285.10018000000002</v>
      </c>
    </row>
    <row r="290" spans="7:11" x14ac:dyDescent="0.3">
      <c r="G290" t="s">
        <v>78</v>
      </c>
      <c r="H290">
        <f>K284*$H$28</f>
        <v>254.78594999999999</v>
      </c>
      <c r="J290">
        <f>K284*$J$28</f>
        <v>285.85745499999996</v>
      </c>
    </row>
    <row r="291" spans="7:11" x14ac:dyDescent="0.3">
      <c r="G291" t="s">
        <v>79</v>
      </c>
      <c r="H291">
        <f>K284*$H$43</f>
        <v>254.78594999999999</v>
      </c>
      <c r="J291">
        <f>K284*$J$43</f>
        <v>285.85745499999996</v>
      </c>
    </row>
    <row r="292" spans="7:11" x14ac:dyDescent="0.3">
      <c r="G292" t="s">
        <v>80</v>
      </c>
      <c r="H292">
        <f>K284*$H$55</f>
        <v>82.983999999999995</v>
      </c>
      <c r="J292">
        <f>K284*$J$55</f>
        <v>97.961600000000004</v>
      </c>
    </row>
    <row r="293" spans="7:11" x14ac:dyDescent="0.3">
      <c r="G293" t="s">
        <v>81</v>
      </c>
      <c r="H293">
        <f>2.17*$H$71</f>
        <v>16.405199999999997</v>
      </c>
      <c r="J293">
        <f>2.17*$J$71</f>
        <v>18.045719999999999</v>
      </c>
    </row>
    <row r="294" spans="7:11" x14ac:dyDescent="0.3">
      <c r="G294" t="s">
        <v>85</v>
      </c>
      <c r="H294">
        <f>4.35*$H$68</f>
        <v>43.064999999999998</v>
      </c>
      <c r="J294">
        <f>4.35*$J$68</f>
        <v>47.371499999999997</v>
      </c>
    </row>
    <row r="295" spans="7:11" x14ac:dyDescent="0.3">
      <c r="G295" t="s">
        <v>82</v>
      </c>
      <c r="H295">
        <f>4.35*$H$65</f>
        <v>43.064999999999998</v>
      </c>
      <c r="J295">
        <f>4.35*$J$65</f>
        <v>47.371499999999997</v>
      </c>
    </row>
    <row r="296" spans="7:11" x14ac:dyDescent="0.3">
      <c r="G296" t="s">
        <v>83</v>
      </c>
      <c r="H296">
        <f>4.12*$H$62</f>
        <v>40.788000000000004</v>
      </c>
      <c r="J296">
        <f>4.12*$J$62</f>
        <v>44.866800000000005</v>
      </c>
    </row>
    <row r="297" spans="7:11" x14ac:dyDescent="0.3">
      <c r="G297" t="s">
        <v>84</v>
      </c>
      <c r="H297">
        <f>3.45*$H$59</f>
        <v>47.817</v>
      </c>
      <c r="J297">
        <f>3.45*$J$59</f>
        <v>52.598700000000001</v>
      </c>
    </row>
    <row r="299" spans="7:11" x14ac:dyDescent="0.3">
      <c r="G299" s="3" t="s">
        <v>0</v>
      </c>
      <c r="H299" s="4">
        <f>SUM(H286:H297)</f>
        <v>1037.8553000000002</v>
      </c>
      <c r="I299" s="5"/>
      <c r="J299" s="4">
        <f>SUM(J286:J297)</f>
        <v>1165.0309099999999</v>
      </c>
    </row>
    <row r="302" spans="7:11" x14ac:dyDescent="0.3">
      <c r="G302" s="3" t="s">
        <v>113</v>
      </c>
      <c r="H302" t="s">
        <v>86</v>
      </c>
      <c r="J302" t="s">
        <v>86</v>
      </c>
    </row>
    <row r="303" spans="7:11" x14ac:dyDescent="0.3">
      <c r="G303" t="s">
        <v>114</v>
      </c>
      <c r="K303">
        <v>4.28</v>
      </c>
    </row>
    <row r="304" spans="7:11" x14ac:dyDescent="0.3">
      <c r="G304" t="s">
        <v>110</v>
      </c>
      <c r="K304">
        <v>0</v>
      </c>
    </row>
    <row r="305" spans="7:10" x14ac:dyDescent="0.3">
      <c r="G305" t="s">
        <v>73</v>
      </c>
      <c r="H305">
        <f>K304*$H$84</f>
        <v>0</v>
      </c>
      <c r="J305">
        <f>K304*$J$84</f>
        <v>0</v>
      </c>
    </row>
    <row r="306" spans="7:10" x14ac:dyDescent="0.3">
      <c r="G306" t="s">
        <v>1</v>
      </c>
      <c r="H306">
        <f>K304*$K$90</f>
        <v>0</v>
      </c>
      <c r="J306">
        <f>K304*$M$90</f>
        <v>0</v>
      </c>
    </row>
    <row r="307" spans="7:10" x14ac:dyDescent="0.3">
      <c r="G307" t="s">
        <v>76</v>
      </c>
      <c r="H307">
        <f>K304*$K$103</f>
        <v>0</v>
      </c>
      <c r="J307">
        <f>K304*$M$103</f>
        <v>0</v>
      </c>
    </row>
    <row r="308" spans="7:10" x14ac:dyDescent="0.3">
      <c r="G308" t="s">
        <v>77</v>
      </c>
      <c r="H308">
        <f>K303*$H$13</f>
        <v>236.47856000000002</v>
      </c>
      <c r="J308">
        <f>K303*$J$13</f>
        <v>265.26712400000002</v>
      </c>
    </row>
    <row r="309" spans="7:10" x14ac:dyDescent="0.3">
      <c r="G309" t="s">
        <v>78</v>
      </c>
      <c r="H309">
        <f>K303*$H$28</f>
        <v>237.06171000000001</v>
      </c>
      <c r="J309">
        <f>K303*$J$28</f>
        <v>265.97171900000001</v>
      </c>
    </row>
    <row r="310" spans="7:10" x14ac:dyDescent="0.3">
      <c r="G310" t="s">
        <v>79</v>
      </c>
      <c r="H310">
        <f>K303*$H$43</f>
        <v>237.06171000000001</v>
      </c>
      <c r="J310">
        <f>K303*$J$43</f>
        <v>265.97171900000001</v>
      </c>
    </row>
    <row r="311" spans="7:10" x14ac:dyDescent="0.3">
      <c r="G311" t="s">
        <v>80</v>
      </c>
      <c r="H311">
        <f>K303*$H$55</f>
        <v>77.211200000000005</v>
      </c>
      <c r="J311">
        <f>K303*$J$55</f>
        <v>91.146880000000024</v>
      </c>
    </row>
    <row r="312" spans="7:10" x14ac:dyDescent="0.3">
      <c r="G312" t="s">
        <v>81</v>
      </c>
      <c r="H312">
        <f>2.17*$H$71</f>
        <v>16.405199999999997</v>
      </c>
      <c r="J312">
        <f>2.17*$J$71</f>
        <v>18.045719999999999</v>
      </c>
    </row>
    <row r="313" spans="7:10" x14ac:dyDescent="0.3">
      <c r="G313" t="s">
        <v>85</v>
      </c>
      <c r="H313">
        <f>4.35*$H$68</f>
        <v>43.064999999999998</v>
      </c>
      <c r="J313">
        <f>4.35*$J$68</f>
        <v>47.371499999999997</v>
      </c>
    </row>
    <row r="314" spans="7:10" x14ac:dyDescent="0.3">
      <c r="G314" t="s">
        <v>82</v>
      </c>
      <c r="H314">
        <f>4.35*$H$65</f>
        <v>43.064999999999998</v>
      </c>
      <c r="J314">
        <f>4.35*$J$65</f>
        <v>47.371499999999997</v>
      </c>
    </row>
    <row r="315" spans="7:10" x14ac:dyDescent="0.3">
      <c r="G315" t="s">
        <v>83</v>
      </c>
      <c r="H315">
        <f>4.12*$H$62</f>
        <v>40.788000000000004</v>
      </c>
      <c r="J315">
        <f>4.12*$J$62</f>
        <v>44.866800000000005</v>
      </c>
    </row>
    <row r="316" spans="7:10" x14ac:dyDescent="0.3">
      <c r="G316" t="s">
        <v>84</v>
      </c>
      <c r="H316">
        <f>3.45*$H$59</f>
        <v>47.817</v>
      </c>
      <c r="J316">
        <f>3.45*$J$59</f>
        <v>52.598700000000001</v>
      </c>
    </row>
    <row r="318" spans="7:10" x14ac:dyDescent="0.3">
      <c r="G318" s="3" t="s">
        <v>0</v>
      </c>
      <c r="H318" s="4">
        <f>SUM(H305:H316)</f>
        <v>978.95338000000015</v>
      </c>
      <c r="I318" s="5"/>
      <c r="J318" s="4">
        <f>SUM(J305:J316)</f>
        <v>1098.611662</v>
      </c>
    </row>
    <row r="321" spans="7:11" x14ac:dyDescent="0.3">
      <c r="G321" s="3" t="s">
        <v>115</v>
      </c>
      <c r="H321" t="s">
        <v>86</v>
      </c>
      <c r="J321" t="s">
        <v>86</v>
      </c>
    </row>
    <row r="322" spans="7:11" x14ac:dyDescent="0.3">
      <c r="G322" t="s">
        <v>116</v>
      </c>
      <c r="K322">
        <v>2.76</v>
      </c>
    </row>
    <row r="323" spans="7:11" x14ac:dyDescent="0.3">
      <c r="G323" t="s">
        <v>110</v>
      </c>
      <c r="K323">
        <v>0</v>
      </c>
    </row>
    <row r="324" spans="7:11" x14ac:dyDescent="0.3">
      <c r="G324" t="s">
        <v>73</v>
      </c>
      <c r="H324">
        <f>K323*$H$84</f>
        <v>0</v>
      </c>
      <c r="J324">
        <f>K323*$J$84</f>
        <v>0</v>
      </c>
    </row>
    <row r="325" spans="7:11" x14ac:dyDescent="0.3">
      <c r="G325" t="s">
        <v>1</v>
      </c>
      <c r="H325">
        <f>K323*$K$90</f>
        <v>0</v>
      </c>
      <c r="J325">
        <f>K323*$M$90</f>
        <v>0</v>
      </c>
    </row>
    <row r="326" spans="7:11" x14ac:dyDescent="0.3">
      <c r="G326" t="s">
        <v>76</v>
      </c>
      <c r="H326">
        <f>K323*$K$103</f>
        <v>0</v>
      </c>
      <c r="J326">
        <f>K323*$M$103</f>
        <v>0</v>
      </c>
    </row>
    <row r="327" spans="7:11" x14ac:dyDescent="0.3">
      <c r="G327" t="s">
        <v>77</v>
      </c>
      <c r="H327">
        <f>K322*$H$13</f>
        <v>152.49552</v>
      </c>
      <c r="J327">
        <f>K322*$J$13</f>
        <v>171.06010799999999</v>
      </c>
    </row>
    <row r="328" spans="7:11" x14ac:dyDescent="0.3">
      <c r="G328" t="s">
        <v>78</v>
      </c>
      <c r="H328">
        <f>K322*$H$28</f>
        <v>152.87156999999999</v>
      </c>
      <c r="J328">
        <f>K322*$J$28</f>
        <v>171.51447299999998</v>
      </c>
    </row>
    <row r="329" spans="7:11" x14ac:dyDescent="0.3">
      <c r="G329" t="s">
        <v>79</v>
      </c>
      <c r="H329">
        <f>K322*$H$43</f>
        <v>152.87156999999999</v>
      </c>
      <c r="J329">
        <f>K322*$J$43</f>
        <v>171.51447299999998</v>
      </c>
    </row>
    <row r="330" spans="7:11" x14ac:dyDescent="0.3">
      <c r="G330" t="s">
        <v>80</v>
      </c>
      <c r="H330">
        <f>K322*$H$55</f>
        <v>49.790399999999991</v>
      </c>
      <c r="J330">
        <f>K322*$J$55</f>
        <v>58.776960000000003</v>
      </c>
    </row>
    <row r="331" spans="7:11" x14ac:dyDescent="0.3">
      <c r="G331" t="s">
        <v>81</v>
      </c>
      <c r="H331">
        <f>2.17*$H$71</f>
        <v>16.405199999999997</v>
      </c>
      <c r="J331">
        <f>2.17*$J$71</f>
        <v>18.045719999999999</v>
      </c>
    </row>
    <row r="332" spans="7:11" x14ac:dyDescent="0.3">
      <c r="G332" t="s">
        <v>85</v>
      </c>
      <c r="H332">
        <f>4.35*$H$68</f>
        <v>43.064999999999998</v>
      </c>
      <c r="J332">
        <f>4.35*$J$68</f>
        <v>47.371499999999997</v>
      </c>
    </row>
    <row r="333" spans="7:11" x14ac:dyDescent="0.3">
      <c r="G333" t="s">
        <v>82</v>
      </c>
      <c r="H333">
        <f>4.35*$H$65</f>
        <v>43.064999999999998</v>
      </c>
      <c r="J333">
        <f>4.35*$J$65</f>
        <v>47.371499999999997</v>
      </c>
    </row>
    <row r="334" spans="7:11" x14ac:dyDescent="0.3">
      <c r="G334" t="s">
        <v>83</v>
      </c>
      <c r="H334">
        <f>4.12*$H$62</f>
        <v>40.788000000000004</v>
      </c>
      <c r="J334">
        <f>4.12*$J$62</f>
        <v>44.866800000000005</v>
      </c>
    </row>
    <row r="335" spans="7:11" x14ac:dyDescent="0.3">
      <c r="G335" t="s">
        <v>84</v>
      </c>
      <c r="H335">
        <f>3.45*$H$59</f>
        <v>47.817</v>
      </c>
      <c r="J335">
        <f>3.45*$J$59</f>
        <v>52.598700000000001</v>
      </c>
    </row>
    <row r="337" spans="7:11" x14ac:dyDescent="0.3">
      <c r="G337" s="3" t="s">
        <v>0</v>
      </c>
      <c r="H337" s="4">
        <f>SUM(H324:H335)</f>
        <v>699.16926000000012</v>
      </c>
      <c r="I337" s="5"/>
      <c r="J337" s="4">
        <f>SUM(J324:J335)</f>
        <v>783.12023399999987</v>
      </c>
    </row>
    <row r="340" spans="7:11" x14ac:dyDescent="0.3">
      <c r="G340" s="3" t="s">
        <v>117</v>
      </c>
      <c r="H340" t="s">
        <v>86</v>
      </c>
      <c r="J340" t="s">
        <v>86</v>
      </c>
    </row>
    <row r="341" spans="7:11" x14ac:dyDescent="0.3">
      <c r="G341" t="s">
        <v>118</v>
      </c>
      <c r="K341">
        <v>0</v>
      </c>
    </row>
    <row r="342" spans="7:11" x14ac:dyDescent="0.3">
      <c r="G342" t="s">
        <v>110</v>
      </c>
      <c r="K342">
        <v>0</v>
      </c>
    </row>
    <row r="343" spans="7:11" x14ac:dyDescent="0.3">
      <c r="G343" t="s">
        <v>73</v>
      </c>
      <c r="H343">
        <f>K342*$H$84</f>
        <v>0</v>
      </c>
      <c r="J343">
        <f>K342*$J$84</f>
        <v>0</v>
      </c>
    </row>
    <row r="344" spans="7:11" x14ac:dyDescent="0.3">
      <c r="G344" t="s">
        <v>1</v>
      </c>
      <c r="H344">
        <f>K342*$K$90</f>
        <v>0</v>
      </c>
      <c r="J344">
        <f>K342*$M$90</f>
        <v>0</v>
      </c>
    </row>
    <row r="345" spans="7:11" x14ac:dyDescent="0.3">
      <c r="G345" t="s">
        <v>76</v>
      </c>
      <c r="H345">
        <f>K342*$K$103</f>
        <v>0</v>
      </c>
      <c r="J345">
        <f>K342*$M$103</f>
        <v>0</v>
      </c>
    </row>
    <row r="346" spans="7:11" x14ac:dyDescent="0.3">
      <c r="G346" t="s">
        <v>77</v>
      </c>
      <c r="H346">
        <f>K341*$H$13</f>
        <v>0</v>
      </c>
      <c r="J346">
        <f>K341*$J$13</f>
        <v>0</v>
      </c>
    </row>
    <row r="347" spans="7:11" x14ac:dyDescent="0.3">
      <c r="G347" t="s">
        <v>78</v>
      </c>
      <c r="H347">
        <f>K341*$H$28</f>
        <v>0</v>
      </c>
      <c r="J347">
        <f>K341*$J$28</f>
        <v>0</v>
      </c>
    </row>
    <row r="348" spans="7:11" x14ac:dyDescent="0.3">
      <c r="G348" t="s">
        <v>79</v>
      </c>
      <c r="H348">
        <f>K341*$H$43</f>
        <v>0</v>
      </c>
      <c r="J348">
        <f>K341*$J$43</f>
        <v>0</v>
      </c>
    </row>
    <row r="349" spans="7:11" x14ac:dyDescent="0.3">
      <c r="G349" t="s">
        <v>80</v>
      </c>
      <c r="H349">
        <f>K341*$H$55</f>
        <v>0</v>
      </c>
      <c r="J349">
        <f>K341*$J$55</f>
        <v>0</v>
      </c>
    </row>
    <row r="350" spans="7:11" x14ac:dyDescent="0.3">
      <c r="G350" t="s">
        <v>81</v>
      </c>
      <c r="H350">
        <f>2.17*$H$71</f>
        <v>16.405199999999997</v>
      </c>
      <c r="J350">
        <f>2.17*$J$71</f>
        <v>18.045719999999999</v>
      </c>
    </row>
    <row r="351" spans="7:11" x14ac:dyDescent="0.3">
      <c r="G351" t="s">
        <v>85</v>
      </c>
      <c r="H351">
        <f>4.35*$H$68</f>
        <v>43.064999999999998</v>
      </c>
      <c r="J351">
        <f>4.35*$J$68</f>
        <v>47.371499999999997</v>
      </c>
    </row>
    <row r="352" spans="7:11" x14ac:dyDescent="0.3">
      <c r="G352" t="s">
        <v>82</v>
      </c>
      <c r="H352">
        <f>4.35*$H$65</f>
        <v>43.064999999999998</v>
      </c>
      <c r="J352">
        <f>4.35*$J$65</f>
        <v>47.371499999999997</v>
      </c>
    </row>
    <row r="353" spans="7:12" x14ac:dyDescent="0.3">
      <c r="G353" t="s">
        <v>83</v>
      </c>
      <c r="H353">
        <f>4.12*$H$62</f>
        <v>40.788000000000004</v>
      </c>
      <c r="J353">
        <f>4.12*$J$62</f>
        <v>44.866800000000005</v>
      </c>
    </row>
    <row r="354" spans="7:12" x14ac:dyDescent="0.3">
      <c r="G354" t="s">
        <v>84</v>
      </c>
      <c r="H354">
        <f>3.45*$H$59</f>
        <v>47.817</v>
      </c>
      <c r="J354">
        <f>3.45*$J$59</f>
        <v>52.598700000000001</v>
      </c>
    </row>
    <row r="356" spans="7:12" x14ac:dyDescent="0.3">
      <c r="G356" s="3" t="s">
        <v>0</v>
      </c>
      <c r="H356" s="4">
        <f>SUM(H343:H354)</f>
        <v>191.14019999999999</v>
      </c>
      <c r="I356" s="5"/>
      <c r="J356" s="4">
        <f>SUM(J343:J354)</f>
        <v>210.25422</v>
      </c>
    </row>
    <row r="359" spans="7:12" x14ac:dyDescent="0.3">
      <c r="G359" s="3" t="s">
        <v>119</v>
      </c>
      <c r="H359" t="s">
        <v>120</v>
      </c>
      <c r="J359" t="s">
        <v>121</v>
      </c>
    </row>
    <row r="360" spans="7:12" x14ac:dyDescent="0.3">
      <c r="G360" t="s">
        <v>118</v>
      </c>
      <c r="K360">
        <v>2.63</v>
      </c>
      <c r="L360">
        <v>3.57</v>
      </c>
    </row>
    <row r="361" spans="7:12" x14ac:dyDescent="0.3">
      <c r="G361" t="s">
        <v>110</v>
      </c>
      <c r="K361">
        <v>0</v>
      </c>
    </row>
    <row r="362" spans="7:12" x14ac:dyDescent="0.3">
      <c r="G362" t="s">
        <v>73</v>
      </c>
      <c r="H362">
        <f>K361*$H$84</f>
        <v>0</v>
      </c>
      <c r="J362">
        <f>K361*$J$84</f>
        <v>0</v>
      </c>
    </row>
    <row r="363" spans="7:12" x14ac:dyDescent="0.3">
      <c r="G363" t="s">
        <v>1</v>
      </c>
      <c r="H363">
        <f>K361*$K$90</f>
        <v>0</v>
      </c>
      <c r="J363">
        <f>K361*$M$90</f>
        <v>0</v>
      </c>
    </row>
    <row r="364" spans="7:12" x14ac:dyDescent="0.3">
      <c r="G364" t="s">
        <v>76</v>
      </c>
      <c r="H364">
        <f>K361*$K$103</f>
        <v>0</v>
      </c>
      <c r="J364">
        <f>K361*$M$103</f>
        <v>0</v>
      </c>
    </row>
    <row r="365" spans="7:12" x14ac:dyDescent="0.3">
      <c r="G365" t="s">
        <v>77</v>
      </c>
      <c r="H365">
        <v>0</v>
      </c>
      <c r="J365">
        <v>0</v>
      </c>
    </row>
    <row r="366" spans="7:12" x14ac:dyDescent="0.3">
      <c r="G366" t="s">
        <v>78</v>
      </c>
      <c r="H366">
        <v>0</v>
      </c>
      <c r="J366">
        <v>0</v>
      </c>
    </row>
    <row r="367" spans="7:12" x14ac:dyDescent="0.3">
      <c r="G367" t="s">
        <v>79</v>
      </c>
      <c r="H367">
        <v>0</v>
      </c>
      <c r="J367">
        <v>0</v>
      </c>
    </row>
    <row r="368" spans="7:12" x14ac:dyDescent="0.3">
      <c r="G368" t="s">
        <v>80</v>
      </c>
      <c r="H368">
        <f>K360*$H$55*L360</f>
        <v>169.37936399999995</v>
      </c>
      <c r="J368">
        <f>K360*$J$55*L360</f>
        <v>199.9502736</v>
      </c>
    </row>
    <row r="369" spans="7:10" x14ac:dyDescent="0.3">
      <c r="G369" t="s">
        <v>81</v>
      </c>
      <c r="H369">
        <v>0</v>
      </c>
      <c r="J369">
        <v>0</v>
      </c>
    </row>
    <row r="370" spans="7:10" x14ac:dyDescent="0.3">
      <c r="G370" t="s">
        <v>85</v>
      </c>
      <c r="H370">
        <v>0</v>
      </c>
      <c r="J370">
        <v>0</v>
      </c>
    </row>
    <row r="371" spans="7:10" x14ac:dyDescent="0.3">
      <c r="G371" t="s">
        <v>82</v>
      </c>
      <c r="H371">
        <v>0</v>
      </c>
      <c r="J371">
        <v>0</v>
      </c>
    </row>
    <row r="372" spans="7:10" x14ac:dyDescent="0.3">
      <c r="G372" t="s">
        <v>83</v>
      </c>
      <c r="H372">
        <v>0</v>
      </c>
      <c r="J372">
        <v>0</v>
      </c>
    </row>
    <row r="373" spans="7:10" x14ac:dyDescent="0.3">
      <c r="G373" t="s">
        <v>84</v>
      </c>
      <c r="H373">
        <f>3.45*0.53*0.42*18</f>
        <v>13.823460000000001</v>
      </c>
      <c r="J373">
        <f>3.45*0.53*0.42*18</f>
        <v>13.823460000000001</v>
      </c>
    </row>
    <row r="375" spans="7:10" x14ac:dyDescent="0.3">
      <c r="G375" s="3" t="s">
        <v>0</v>
      </c>
      <c r="H375" s="4">
        <f>SUM(H362:H373)</f>
        <v>183.20282399999996</v>
      </c>
      <c r="I375" s="5"/>
      <c r="J375" s="4">
        <f>SUM(J362:J373)</f>
        <v>213.77373360000001</v>
      </c>
    </row>
  </sheetData>
  <mergeCells count="3">
    <mergeCell ref="O103:Q103"/>
    <mergeCell ref="O106:Q106"/>
    <mergeCell ref="O107:Q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2016-08-06T18:27:52Z</dcterms:modified>
</cp:coreProperties>
</file>